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S:\Планово-экономический отдел\Инвестиции\ИП 2024 — корректировка\ИП 2024-2027 корректировка август 2024\"/>
    </mc:Choice>
  </mc:AlternateContent>
  <xr:revisionPtr revIDLastSave="0" documentId="13_ncr:1_{A6B00AD8-6030-467C-9F49-AF8A6DDE3C3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Приложение 1" sheetId="1" r:id="rId1"/>
    <sheet name="Приложение 2" sheetId="2" r:id="rId2"/>
    <sheet name="Приложение 3" sheetId="3" r:id="rId3"/>
    <sheet name="Приложение 4" sheetId="4" r:id="rId4"/>
    <sheet name="Приложение 5" sheetId="5" r:id="rId5"/>
    <sheet name="3" sheetId="6" state="hidden" r:id="rId6"/>
    <sheet name="5" sheetId="7" state="hidden" r:id="rId7"/>
    <sheet name="6" sheetId="8" state="hidden" r:id="rId8"/>
  </sheets>
  <definedNames>
    <definedName name="Print_Titles" localSheetId="5">'3'!$11:$14</definedName>
    <definedName name="Print_Titles" localSheetId="0">'Приложение 1'!$A:$B</definedName>
    <definedName name="Print_Titles" localSheetId="1">'Приложение 2'!$A:$B</definedName>
    <definedName name="Print_Titles" localSheetId="2">'Приложение 3'!$A:$B</definedName>
    <definedName name="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1'!$A$1:$BI$46</definedName>
    <definedName name="_xlnm.Print_Area" localSheetId="1">'Приложение 2'!$A$1:$AE$47</definedName>
    <definedName name="_xlnm.Print_Area" localSheetId="2">'Приложение 3'!$A$1:$BP$52</definedName>
    <definedName name="_xlnm.Print_Area" localSheetId="3">'Приложение 4'!$A$1:$CB$50</definedName>
    <definedName name="_xlnm.Print_Area" localSheetId="4">'Приложение 5'!$A$1:$L$68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1" l="1"/>
  <c r="AE18" i="4"/>
  <c r="D29" i="2" l="1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A14" i="4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A15" i="3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13" i="2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A13" i="1"/>
  <c r="B16" i="5"/>
  <c r="C16" i="5"/>
  <c r="D16" i="5"/>
  <c r="E16" i="5"/>
  <c r="F16" i="5"/>
  <c r="G16" i="5"/>
  <c r="H16" i="5"/>
  <c r="I16" i="5"/>
  <c r="J16" i="5"/>
  <c r="K16" i="5"/>
  <c r="L16" i="5"/>
  <c r="A16" i="5"/>
  <c r="P32" i="5"/>
  <c r="P33" i="5"/>
  <c r="BJ31" i="3" l="1"/>
  <c r="BJ32" i="3"/>
  <c r="BJ33" i="3"/>
  <c r="BJ34" i="3"/>
  <c r="BJ35" i="3"/>
  <c r="BJ36" i="3"/>
  <c r="BJ37" i="3"/>
  <c r="BJ30" i="3"/>
  <c r="BJ27" i="3"/>
  <c r="BJ17" i="3"/>
  <c r="BH29" i="1"/>
  <c r="BH30" i="1"/>
  <c r="BH31" i="1"/>
  <c r="BH32" i="1"/>
  <c r="BH33" i="1"/>
  <c r="BH34" i="1"/>
  <c r="BH35" i="1"/>
  <c r="BH28" i="1"/>
  <c r="BH25" i="1"/>
  <c r="BH18" i="1"/>
  <c r="BH19" i="1"/>
  <c r="BH20" i="1"/>
  <c r="BH21" i="1"/>
  <c r="BH22" i="1"/>
  <c r="BH23" i="1"/>
  <c r="BH17" i="1"/>
  <c r="BH15" i="1"/>
  <c r="BC37" i="3" l="1"/>
  <c r="BC36" i="3"/>
  <c r="BC35" i="3"/>
  <c r="BC34" i="3"/>
  <c r="BC33" i="3"/>
  <c r="BC32" i="3"/>
  <c r="BC31" i="3"/>
  <c r="BC30" i="3"/>
  <c r="BC27" i="3"/>
  <c r="BC25" i="3"/>
  <c r="BC24" i="3"/>
  <c r="BC23" i="3"/>
  <c r="BC22" i="3"/>
  <c r="BC21" i="3"/>
  <c r="BC20" i="3"/>
  <c r="BC19" i="3"/>
  <c r="BC18" i="3" s="1"/>
  <c r="BC17" i="3"/>
  <c r="BN36" i="4"/>
  <c r="AC35" i="2" s="1"/>
  <c r="BN35" i="4"/>
  <c r="AC34" i="2" s="1"/>
  <c r="BN34" i="4"/>
  <c r="AC33" i="2" s="1"/>
  <c r="BN33" i="4"/>
  <c r="AC32" i="2" s="1"/>
  <c r="BN32" i="4"/>
  <c r="AC31" i="2" s="1"/>
  <c r="BN31" i="4"/>
  <c r="AC30" i="2" s="1"/>
  <c r="BN30" i="4"/>
  <c r="AC29" i="2" s="1"/>
  <c r="BN29" i="4"/>
  <c r="AC28" i="2" s="1"/>
  <c r="BN24" i="4"/>
  <c r="AC23" i="2" s="1"/>
  <c r="BN23" i="4"/>
  <c r="AC22" i="2" s="1"/>
  <c r="BN22" i="4"/>
  <c r="AC21" i="2" s="1"/>
  <c r="BN21" i="4"/>
  <c r="AC20" i="2" s="1"/>
  <c r="BN20" i="4"/>
  <c r="AC19" i="2" s="1"/>
  <c r="BN19" i="4"/>
  <c r="AC18" i="2" s="1"/>
  <c r="BN18" i="4"/>
  <c r="AC17" i="2" s="1"/>
  <c r="BN16" i="4"/>
  <c r="AC15" i="2" s="1"/>
  <c r="BG36" i="4"/>
  <c r="CB36" i="4" s="1"/>
  <c r="BG35" i="4"/>
  <c r="BG34" i="4"/>
  <c r="BG33" i="4"/>
  <c r="BG32" i="4"/>
  <c r="BG31" i="4"/>
  <c r="BG30" i="4"/>
  <c r="BG29" i="4"/>
  <c r="BG24" i="4"/>
  <c r="BG23" i="4"/>
  <c r="BG22" i="4"/>
  <c r="BG21" i="4"/>
  <c r="BG20" i="4"/>
  <c r="BG19" i="4"/>
  <c r="BG18" i="4"/>
  <c r="BG16" i="4"/>
  <c r="BC25" i="1"/>
  <c r="AC25" i="2" l="1"/>
  <c r="AB20" i="3"/>
  <c r="AA20" i="3"/>
  <c r="CB26" i="4" l="1"/>
  <c r="AS19" i="4"/>
  <c r="AE21" i="4"/>
  <c r="V17" i="1" l="1"/>
  <c r="A17" i="4" l="1"/>
  <c r="V35" i="1" l="1"/>
  <c r="BJ25" i="3" l="1"/>
  <c r="BJ24" i="3"/>
  <c r="BJ23" i="3"/>
  <c r="BJ22" i="3"/>
  <c r="BJ21" i="3"/>
  <c r="BJ20" i="3"/>
  <c r="BJ19" i="3"/>
  <c r="AA18" i="3"/>
  <c r="M18" i="3"/>
  <c r="S19" i="3"/>
  <c r="BJ18" i="3" l="1"/>
  <c r="V14" i="2" l="1"/>
  <c r="U14" i="2"/>
  <c r="T14" i="2"/>
  <c r="S14" i="2"/>
  <c r="R14" i="2"/>
  <c r="P14" i="2"/>
  <c r="O14" i="2"/>
  <c r="M14" i="2"/>
  <c r="K14" i="2"/>
  <c r="J14" i="2"/>
  <c r="F16" i="2"/>
  <c r="BG14" i="1"/>
  <c r="BF14" i="1"/>
  <c r="BD14" i="1"/>
  <c r="BB14" i="1"/>
  <c r="BA14" i="1"/>
  <c r="AY14" i="1"/>
  <c r="AW14" i="1"/>
  <c r="AV14" i="1"/>
  <c r="AT14" i="1"/>
  <c r="AR14" i="1"/>
  <c r="AQ14" i="1"/>
  <c r="AO14" i="1"/>
  <c r="AM14" i="1"/>
  <c r="AL14" i="1"/>
  <c r="AJ14" i="1"/>
  <c r="AH14" i="1"/>
  <c r="AG14" i="1"/>
  <c r="AE14" i="1"/>
  <c r="AC14" i="1"/>
  <c r="AB14" i="1"/>
  <c r="Z14" i="1"/>
  <c r="X14" i="1"/>
  <c r="W14" i="1"/>
  <c r="U14" i="1"/>
  <c r="S14" i="1"/>
  <c r="R14" i="1"/>
  <c r="BI14" i="1"/>
  <c r="AX16" i="1"/>
  <c r="AX14" i="1" s="1"/>
  <c r="AU16" i="1"/>
  <c r="AU14" i="1" s="1"/>
  <c r="AS16" i="1"/>
  <c r="AS14" i="1" s="1"/>
  <c r="AP16" i="1"/>
  <c r="AP14" i="1" s="1"/>
  <c r="AN16" i="1"/>
  <c r="AN14" i="1" s="1"/>
  <c r="AK16" i="1"/>
  <c r="AK14" i="1" s="1"/>
  <c r="AI16" i="1"/>
  <c r="AD16" i="1"/>
  <c r="AD14" i="1" s="1"/>
  <c r="AA16" i="1"/>
  <c r="AA14" i="1" s="1"/>
  <c r="Y16" i="1"/>
  <c r="Y14" i="1" s="1"/>
  <c r="Q16" i="1"/>
  <c r="Q14" i="1" s="1"/>
  <c r="G16" i="1"/>
  <c r="D16" i="2"/>
  <c r="C16" i="2"/>
  <c r="B16" i="2"/>
  <c r="A16" i="2"/>
  <c r="A17" i="2"/>
  <c r="A18" i="3"/>
  <c r="B18" i="3"/>
  <c r="BJ16" i="3"/>
  <c r="BC16" i="3"/>
  <c r="AV16" i="3"/>
  <c r="AO16" i="3"/>
  <c r="AH16" i="3"/>
  <c r="AA16" i="3"/>
  <c r="T16" i="3"/>
  <c r="M16" i="3"/>
  <c r="F16" i="3"/>
  <c r="A19" i="3"/>
  <c r="B19" i="3"/>
  <c r="V23" i="1"/>
  <c r="V22" i="1"/>
  <c r="V21" i="1"/>
  <c r="V20" i="1"/>
  <c r="V19" i="1"/>
  <c r="V18" i="1"/>
  <c r="V15" i="1"/>
  <c r="V16" i="1" l="1"/>
  <c r="V14" i="1" s="1"/>
  <c r="AW25" i="3"/>
  <c r="AA23" i="2"/>
  <c r="Y23" i="2"/>
  <c r="AW24" i="3"/>
  <c r="AA22" i="2"/>
  <c r="Y22" i="2"/>
  <c r="AW23" i="3"/>
  <c r="AA21" i="2"/>
  <c r="Y21" i="2"/>
  <c r="AW22" i="3"/>
  <c r="AA20" i="2"/>
  <c r="Y20" i="2"/>
  <c r="AW21" i="3"/>
  <c r="AA19" i="2"/>
  <c r="Y19" i="2"/>
  <c r="AW20" i="3"/>
  <c r="AA18" i="2"/>
  <c r="Y18" i="2"/>
  <c r="AW19" i="3"/>
  <c r="BB19" i="3" s="1"/>
  <c r="AA17" i="2"/>
  <c r="Y17" i="2"/>
  <c r="U19" i="3" l="1"/>
  <c r="Z19" i="3" s="1"/>
  <c r="Y16" i="2"/>
  <c r="AC16" i="2"/>
  <c r="AI19" i="3"/>
  <c r="AN19" i="3" s="1"/>
  <c r="AA16" i="2"/>
  <c r="AE24" i="4"/>
  <c r="AE23" i="4"/>
  <c r="AE22" i="4"/>
  <c r="X20" i="2"/>
  <c r="AE20" i="4"/>
  <c r="AE19" i="4"/>
  <c r="CB19" i="4" s="1"/>
  <c r="AE16" i="4"/>
  <c r="AB23" i="2"/>
  <c r="AZ24" i="4"/>
  <c r="AL24" i="4"/>
  <c r="X24" i="4"/>
  <c r="B24" i="4"/>
  <c r="A24" i="4"/>
  <c r="AB22" i="2"/>
  <c r="AZ23" i="4"/>
  <c r="AL23" i="4"/>
  <c r="X23" i="4"/>
  <c r="W22" i="2" s="1"/>
  <c r="B23" i="4"/>
  <c r="A23" i="4"/>
  <c r="AZ22" i="4"/>
  <c r="AL22" i="4"/>
  <c r="X22" i="4"/>
  <c r="W21" i="2" s="1"/>
  <c r="B22" i="4"/>
  <c r="A22" i="4"/>
  <c r="AZ21" i="4"/>
  <c r="AL21" i="4"/>
  <c r="X21" i="4"/>
  <c r="W20" i="2" s="1"/>
  <c r="B21" i="4"/>
  <c r="A21" i="4"/>
  <c r="AB19" i="2"/>
  <c r="AP21" i="3" s="1"/>
  <c r="AZ20" i="4"/>
  <c r="AL20" i="4"/>
  <c r="X20" i="4"/>
  <c r="W19" i="2" s="1"/>
  <c r="G21" i="3" s="1"/>
  <c r="B20" i="4"/>
  <c r="A20" i="4"/>
  <c r="AB18" i="2"/>
  <c r="AZ19" i="4"/>
  <c r="AL19" i="4"/>
  <c r="X19" i="4"/>
  <c r="W18" i="2" s="1"/>
  <c r="B19" i="4"/>
  <c r="A19" i="4"/>
  <c r="AZ18" i="4"/>
  <c r="AL18" i="4"/>
  <c r="X18" i="4"/>
  <c r="B18" i="4"/>
  <c r="A18" i="4"/>
  <c r="BB25" i="3"/>
  <c r="B25" i="3"/>
  <c r="A25" i="3"/>
  <c r="BB24" i="3"/>
  <c r="AI24" i="3"/>
  <c r="B24" i="3"/>
  <c r="A24" i="3"/>
  <c r="BB23" i="3"/>
  <c r="B23" i="3"/>
  <c r="A23" i="3"/>
  <c r="BB22" i="3"/>
  <c r="B22" i="3"/>
  <c r="A22" i="3"/>
  <c r="BB21" i="3"/>
  <c r="B21" i="3"/>
  <c r="A21" i="3"/>
  <c r="B20" i="3"/>
  <c r="A20" i="3"/>
  <c r="AI25" i="3"/>
  <c r="U25" i="3"/>
  <c r="Z25" i="3" s="1"/>
  <c r="F23" i="2"/>
  <c r="E23" i="2"/>
  <c r="D23" i="2"/>
  <c r="C23" i="2"/>
  <c r="B23" i="2"/>
  <c r="A23" i="2"/>
  <c r="U24" i="3"/>
  <c r="Z24" i="3" s="1"/>
  <c r="F22" i="2"/>
  <c r="E22" i="2"/>
  <c r="D22" i="2"/>
  <c r="C22" i="2"/>
  <c r="B22" i="2"/>
  <c r="A22" i="2"/>
  <c r="AI23" i="3"/>
  <c r="F21" i="2"/>
  <c r="E21" i="2"/>
  <c r="D21" i="2"/>
  <c r="C21" i="2"/>
  <c r="B21" i="2"/>
  <c r="A21" i="2"/>
  <c r="AI22" i="3"/>
  <c r="U22" i="3"/>
  <c r="Z22" i="3" s="1"/>
  <c r="F20" i="2"/>
  <c r="E20" i="2"/>
  <c r="D20" i="2"/>
  <c r="C20" i="2"/>
  <c r="B20" i="2"/>
  <c r="A20" i="2"/>
  <c r="U21" i="3"/>
  <c r="Z21" i="3" s="1"/>
  <c r="F19" i="2"/>
  <c r="E19" i="2"/>
  <c r="D19" i="2"/>
  <c r="C19" i="2"/>
  <c r="B19" i="2"/>
  <c r="A19" i="2"/>
  <c r="AI20" i="3"/>
  <c r="AN20" i="3" s="1"/>
  <c r="U20" i="3"/>
  <c r="F18" i="2"/>
  <c r="E18" i="2"/>
  <c r="D18" i="2"/>
  <c r="C18" i="2"/>
  <c r="B18" i="2"/>
  <c r="A18" i="2"/>
  <c r="F17" i="2"/>
  <c r="E17" i="2"/>
  <c r="D17" i="2"/>
  <c r="C17" i="2"/>
  <c r="B17" i="2"/>
  <c r="L21" i="3" l="1"/>
  <c r="AU21" i="3"/>
  <c r="X21" i="2"/>
  <c r="BU24" i="4"/>
  <c r="J24" i="4" s="1"/>
  <c r="X22" i="2"/>
  <c r="X23" i="2"/>
  <c r="X18" i="2"/>
  <c r="BU20" i="4"/>
  <c r="J20" i="4" s="1"/>
  <c r="BU23" i="4"/>
  <c r="J23" i="4" s="1"/>
  <c r="BU22" i="4"/>
  <c r="J22" i="4" s="1"/>
  <c r="BU21" i="4"/>
  <c r="J21" i="4" s="1"/>
  <c r="BU19" i="4"/>
  <c r="J19" i="4" s="1"/>
  <c r="BU18" i="4"/>
  <c r="AL17" i="4"/>
  <c r="AZ17" i="4"/>
  <c r="BN17" i="4"/>
  <c r="BB20" i="3"/>
  <c r="BB18" i="3" s="1"/>
  <c r="AW18" i="3"/>
  <c r="X17" i="2"/>
  <c r="AE17" i="4"/>
  <c r="AE15" i="4" s="1"/>
  <c r="W17" i="2"/>
  <c r="X17" i="4"/>
  <c r="AB17" i="2"/>
  <c r="BG17" i="4"/>
  <c r="AB20" i="2"/>
  <c r="AB21" i="2"/>
  <c r="W23" i="2"/>
  <c r="X19" i="2"/>
  <c r="AN22" i="3"/>
  <c r="AN23" i="3"/>
  <c r="AD19" i="2"/>
  <c r="I19" i="2" s="1"/>
  <c r="AI21" i="3"/>
  <c r="AN21" i="3" s="1"/>
  <c r="U23" i="3"/>
  <c r="Z23" i="3" s="1"/>
  <c r="AN25" i="3"/>
  <c r="Z20" i="3"/>
  <c r="AN24" i="3"/>
  <c r="AI18" i="3" l="1"/>
  <c r="BD21" i="3"/>
  <c r="BI21" i="3" s="1"/>
  <c r="BU17" i="4"/>
  <c r="Z18" i="3"/>
  <c r="G19" i="3"/>
  <c r="W16" i="2"/>
  <c r="X16" i="2"/>
  <c r="AP19" i="3"/>
  <c r="AB16" i="2"/>
  <c r="AN18" i="3"/>
  <c r="U18" i="3"/>
  <c r="J18" i="4"/>
  <c r="J17" i="4" s="1"/>
  <c r="N21" i="3"/>
  <c r="S21" i="3" s="1"/>
  <c r="G19" i="2"/>
  <c r="L19" i="2"/>
  <c r="D21" i="3"/>
  <c r="AU19" i="3" l="1"/>
  <c r="L19" i="3"/>
  <c r="BD19" i="3"/>
  <c r="BI19" i="3" s="1"/>
  <c r="AZ23" i="1"/>
  <c r="BC23" i="1" s="1"/>
  <c r="AF23" i="1"/>
  <c r="AS24" i="4" s="1"/>
  <c r="CB24" i="4" s="1"/>
  <c r="T23" i="1"/>
  <c r="BE22" i="1"/>
  <c r="K22" i="1" s="1"/>
  <c r="N22" i="1" s="1"/>
  <c r="P22" i="1" s="1"/>
  <c r="AZ22" i="1"/>
  <c r="BC22" i="1" s="1"/>
  <c r="AF22" i="1"/>
  <c r="AS23" i="4" s="1"/>
  <c r="CB23" i="4" s="1"/>
  <c r="T22" i="1"/>
  <c r="AZ21" i="1"/>
  <c r="BC21" i="1" s="1"/>
  <c r="BE21" i="1"/>
  <c r="K21" i="1" s="1"/>
  <c r="N21" i="1" s="1"/>
  <c r="P21" i="1" s="1"/>
  <c r="AF21" i="1"/>
  <c r="AS22" i="4" s="1"/>
  <c r="CB22" i="4" s="1"/>
  <c r="T21" i="1"/>
  <c r="BE20" i="1"/>
  <c r="K20" i="1" s="1"/>
  <c r="N20" i="1" s="1"/>
  <c r="P20" i="1" s="1"/>
  <c r="AZ20" i="1"/>
  <c r="BC20" i="1" s="1"/>
  <c r="AF20" i="1"/>
  <c r="AS21" i="4" s="1"/>
  <c r="CB21" i="4" s="1"/>
  <c r="T20" i="1"/>
  <c r="BE19" i="1"/>
  <c r="K19" i="1" s="1"/>
  <c r="N19" i="1" s="1"/>
  <c r="P19" i="1" s="1"/>
  <c r="AZ19" i="1"/>
  <c r="BC19" i="1" s="1"/>
  <c r="AF19" i="1"/>
  <c r="AS20" i="4" s="1"/>
  <c r="CB20" i="4" s="1"/>
  <c r="T19" i="1"/>
  <c r="AZ18" i="1"/>
  <c r="BC18" i="1" s="1"/>
  <c r="BE18" i="1"/>
  <c r="K18" i="1" s="1"/>
  <c r="N18" i="1" s="1"/>
  <c r="P18" i="1" s="1"/>
  <c r="AF18" i="1"/>
  <c r="T18" i="1"/>
  <c r="AZ17" i="1"/>
  <c r="AF17" i="1"/>
  <c r="T17" i="1"/>
  <c r="H23" i="1"/>
  <c r="M23" i="1" s="1"/>
  <c r="O23" i="1" s="1"/>
  <c r="H22" i="1"/>
  <c r="M22" i="1" s="1"/>
  <c r="O22" i="1" s="1"/>
  <c r="H21" i="1"/>
  <c r="M21" i="1" s="1"/>
  <c r="O21" i="1" s="1"/>
  <c r="H20" i="1"/>
  <c r="M20" i="1" s="1"/>
  <c r="O20" i="1" s="1"/>
  <c r="H19" i="1"/>
  <c r="M19" i="1" s="1"/>
  <c r="O19" i="1" s="1"/>
  <c r="H18" i="1"/>
  <c r="M18" i="1" s="1"/>
  <c r="O18" i="1" s="1"/>
  <c r="H17" i="1"/>
  <c r="M17" i="1" s="1"/>
  <c r="H16" i="1" l="1"/>
  <c r="O17" i="1"/>
  <c r="O16" i="1" s="1"/>
  <c r="M16" i="1"/>
  <c r="BE17" i="1"/>
  <c r="T16" i="1"/>
  <c r="AS18" i="4"/>
  <c r="CB18" i="4" s="1"/>
  <c r="AF16" i="1"/>
  <c r="BC17" i="1"/>
  <c r="BC16" i="1" s="1"/>
  <c r="AZ16" i="1"/>
  <c r="J20" i="1"/>
  <c r="Z19" i="2"/>
  <c r="AE19" i="2" s="1"/>
  <c r="Q20" i="4"/>
  <c r="J21" i="1"/>
  <c r="Z20" i="2"/>
  <c r="AE20" i="2" s="1"/>
  <c r="Q21" i="4"/>
  <c r="Z22" i="2"/>
  <c r="AE22" i="2" s="1"/>
  <c r="Q23" i="4"/>
  <c r="Z18" i="2"/>
  <c r="AE18" i="2" s="1"/>
  <c r="Q19" i="4"/>
  <c r="Z23" i="2"/>
  <c r="AE23" i="2" s="1"/>
  <c r="Q24" i="4"/>
  <c r="Z21" i="2"/>
  <c r="AE21" i="2" s="1"/>
  <c r="Q22" i="4"/>
  <c r="BE23" i="1"/>
  <c r="K23" i="1" s="1"/>
  <c r="N23" i="1" s="1"/>
  <c r="P23" i="1" s="1"/>
  <c r="AB24" i="3" l="1"/>
  <c r="AB25" i="3"/>
  <c r="AB21" i="3"/>
  <c r="BK21" i="3" s="1"/>
  <c r="AS17" i="4"/>
  <c r="Z17" i="2"/>
  <c r="AE17" i="2" s="1"/>
  <c r="BH16" i="1"/>
  <c r="K17" i="1"/>
  <c r="BE16" i="1"/>
  <c r="Q18" i="4"/>
  <c r="Q17" i="4" s="1"/>
  <c r="CB17" i="4"/>
  <c r="V27" i="2"/>
  <c r="U27" i="2"/>
  <c r="T27" i="2"/>
  <c r="S27" i="2"/>
  <c r="R27" i="2"/>
  <c r="P27" i="2"/>
  <c r="O27" i="2"/>
  <c r="M27" i="2"/>
  <c r="K27" i="2"/>
  <c r="J27" i="2"/>
  <c r="BJ29" i="3"/>
  <c r="BC29" i="3"/>
  <c r="AV29" i="3"/>
  <c r="AO29" i="3"/>
  <c r="AH29" i="3"/>
  <c r="AA29" i="3"/>
  <c r="T29" i="3"/>
  <c r="M29" i="3"/>
  <c r="F29" i="3"/>
  <c r="AB35" i="2"/>
  <c r="AZ36" i="4"/>
  <c r="Z35" i="2"/>
  <c r="AB37" i="3" s="1"/>
  <c r="AG37" i="3" s="1"/>
  <c r="AL36" i="4"/>
  <c r="X36" i="4"/>
  <c r="W35" i="2" s="1"/>
  <c r="AW37" i="3"/>
  <c r="BB37" i="3" s="1"/>
  <c r="AA35" i="2"/>
  <c r="AI37" i="3" s="1"/>
  <c r="AN37" i="3" s="1"/>
  <c r="Y35" i="2"/>
  <c r="U37" i="3" s="1"/>
  <c r="X35" i="2"/>
  <c r="BG27" i="1"/>
  <c r="BF27" i="1"/>
  <c r="BD27" i="1"/>
  <c r="BB27" i="1"/>
  <c r="BA27" i="1"/>
  <c r="AY27" i="1"/>
  <c r="AX27" i="1"/>
  <c r="AW27" i="1"/>
  <c r="AV27" i="1"/>
  <c r="AU27" i="1"/>
  <c r="AT27" i="1"/>
  <c r="AR27" i="1"/>
  <c r="AQ27" i="1"/>
  <c r="AO27" i="1"/>
  <c r="AN27" i="1"/>
  <c r="AM27" i="1"/>
  <c r="AL27" i="1"/>
  <c r="AK27" i="1"/>
  <c r="AJ27" i="1"/>
  <c r="AH27" i="1"/>
  <c r="AG27" i="1"/>
  <c r="AE27" i="1"/>
  <c r="AD27" i="1"/>
  <c r="AC27" i="1"/>
  <c r="AB27" i="1"/>
  <c r="AA27" i="1"/>
  <c r="Z27" i="1"/>
  <c r="X27" i="1"/>
  <c r="W27" i="1"/>
  <c r="U27" i="1"/>
  <c r="S27" i="1"/>
  <c r="R27" i="1"/>
  <c r="G27" i="1"/>
  <c r="AZ35" i="1"/>
  <c r="BC35" i="1" s="1"/>
  <c r="AF35" i="1"/>
  <c r="T35" i="1"/>
  <c r="H35" i="1"/>
  <c r="M35" i="1" s="1"/>
  <c r="O35" i="1" s="1"/>
  <c r="N37" i="3" l="1"/>
  <c r="S37" i="3" s="1"/>
  <c r="AE35" i="2"/>
  <c r="AP37" i="3"/>
  <c r="AB19" i="3"/>
  <c r="Z16" i="2"/>
  <c r="G37" i="3"/>
  <c r="AD35" i="2"/>
  <c r="I35" i="2" s="1"/>
  <c r="L35" i="2" s="1"/>
  <c r="BU36" i="4"/>
  <c r="N17" i="1"/>
  <c r="K16" i="1"/>
  <c r="J17" i="1"/>
  <c r="J16" i="1" s="1"/>
  <c r="J14" i="1" s="1"/>
  <c r="H19" i="2"/>
  <c r="N19" i="2"/>
  <c r="AG21" i="3"/>
  <c r="BP21" i="3"/>
  <c r="Z37" i="3"/>
  <c r="BK19" i="3" l="1"/>
  <c r="BP19" i="3" s="1"/>
  <c r="BK37" i="3"/>
  <c r="AU37" i="3"/>
  <c r="L37" i="3"/>
  <c r="BD37" i="3"/>
  <c r="BI37" i="3" s="1"/>
  <c r="AG19" i="3"/>
  <c r="P17" i="1"/>
  <c r="P16" i="1" s="1"/>
  <c r="N16" i="1"/>
  <c r="Q19" i="2"/>
  <c r="E21" i="3"/>
  <c r="BE35" i="1"/>
  <c r="BP37" i="3"/>
  <c r="Q36" i="4"/>
  <c r="CF36" i="4"/>
  <c r="H35" i="2"/>
  <c r="N35" i="2"/>
  <c r="J36" i="4"/>
  <c r="C36" i="4"/>
  <c r="B36" i="4"/>
  <c r="A36" i="4"/>
  <c r="D37" i="3"/>
  <c r="C37" i="3"/>
  <c r="B37" i="3"/>
  <c r="A37" i="3"/>
  <c r="G35" i="2"/>
  <c r="F35" i="2"/>
  <c r="E35" i="2"/>
  <c r="D35" i="2"/>
  <c r="C35" i="2"/>
  <c r="B35" i="2"/>
  <c r="A35" i="2"/>
  <c r="C36" i="3"/>
  <c r="B36" i="3"/>
  <c r="A36" i="3"/>
  <c r="AW36" i="3"/>
  <c r="BB36" i="3" s="1"/>
  <c r="AA34" i="2"/>
  <c r="AI36" i="3" s="1"/>
  <c r="Y34" i="2"/>
  <c r="U36" i="3" s="1"/>
  <c r="Z36" i="3" s="1"/>
  <c r="F34" i="2"/>
  <c r="E34" i="2"/>
  <c r="D34" i="2"/>
  <c r="C34" i="2"/>
  <c r="B34" i="2"/>
  <c r="A34" i="2"/>
  <c r="K35" i="1" l="1"/>
  <c r="Q35" i="2"/>
  <c r="E37" i="3"/>
  <c r="AN36" i="3"/>
  <c r="N35" i="1" l="1"/>
  <c r="J35" i="1"/>
  <c r="AB34" i="2"/>
  <c r="AZ35" i="4"/>
  <c r="AL35" i="4"/>
  <c r="X35" i="4"/>
  <c r="W34" i="2" s="1"/>
  <c r="AD34" i="2" s="1"/>
  <c r="A35" i="4"/>
  <c r="B35" i="4"/>
  <c r="C35" i="4"/>
  <c r="V34" i="1"/>
  <c r="AZ34" i="1"/>
  <c r="BC34" i="1" s="1"/>
  <c r="T34" i="1"/>
  <c r="H34" i="1"/>
  <c r="M34" i="1" s="1"/>
  <c r="O34" i="1" s="1"/>
  <c r="BU35" i="4" l="1"/>
  <c r="J35" i="4" s="1"/>
  <c r="P35" i="1"/>
  <c r="AP36" i="3"/>
  <c r="G36" i="3"/>
  <c r="BD36" i="3" s="1"/>
  <c r="BE34" i="1"/>
  <c r="K34" i="1" s="1"/>
  <c r="AE35" i="4"/>
  <c r="AF34" i="1"/>
  <c r="AS35" i="4" s="1"/>
  <c r="CB35" i="4" l="1"/>
  <c r="Z34" i="2"/>
  <c r="AB36" i="3" s="1"/>
  <c r="AG36" i="3" s="1"/>
  <c r="X34" i="2"/>
  <c r="N34" i="1"/>
  <c r="P34" i="1" s="1"/>
  <c r="J34" i="1"/>
  <c r="L36" i="3"/>
  <c r="BI36" i="3"/>
  <c r="I34" i="2"/>
  <c r="G34" i="2"/>
  <c r="AU36" i="3"/>
  <c r="Y27" i="1"/>
  <c r="AE34" i="2" l="1"/>
  <c r="N36" i="3"/>
  <c r="BK36" i="3" s="1"/>
  <c r="N34" i="2"/>
  <c r="L34" i="2"/>
  <c r="D36" i="3"/>
  <c r="V31" i="1"/>
  <c r="V27" i="1" s="1"/>
  <c r="AE32" i="4"/>
  <c r="Q35" i="4"/>
  <c r="CF35" i="4"/>
  <c r="S36" i="3" l="1"/>
  <c r="BP36" i="3"/>
  <c r="H34" i="2"/>
  <c r="Q34" i="2"/>
  <c r="E36" i="3"/>
  <c r="AG24" i="3"/>
  <c r="AS27" i="1"/>
  <c r="AI14" i="1"/>
  <c r="AI27" i="1" l="1"/>
  <c r="C17" i="3"/>
  <c r="B17" i="3"/>
  <c r="A17" i="3"/>
  <c r="AA15" i="2"/>
  <c r="AA14" i="2" s="1"/>
  <c r="Y15" i="2"/>
  <c r="Y14" i="2" s="1"/>
  <c r="F15" i="2"/>
  <c r="E15" i="2"/>
  <c r="D15" i="2"/>
  <c r="C15" i="2"/>
  <c r="B15" i="2"/>
  <c r="A15" i="2"/>
  <c r="AC14" i="2" l="1"/>
  <c r="AW17" i="3"/>
  <c r="AW16" i="3" s="1"/>
  <c r="BB17" i="3"/>
  <c r="BB16" i="3" s="1"/>
  <c r="U17" i="3"/>
  <c r="U16" i="3" s="1"/>
  <c r="AI17" i="3"/>
  <c r="AI16" i="3" s="1"/>
  <c r="AN17" i="3" l="1"/>
  <c r="AN16" i="3" s="1"/>
  <c r="Z17" i="3"/>
  <c r="Z16" i="3" s="1"/>
  <c r="BN15" i="4"/>
  <c r="BG15" i="4"/>
  <c r="AZ16" i="4"/>
  <c r="AL16" i="4"/>
  <c r="AL15" i="4" s="1"/>
  <c r="X15" i="2"/>
  <c r="X16" i="4"/>
  <c r="X15" i="4" s="1"/>
  <c r="C16" i="4"/>
  <c r="B16" i="4"/>
  <c r="A16" i="4"/>
  <c r="AP20" i="3"/>
  <c r="V25" i="1"/>
  <c r="AZ15" i="1"/>
  <c r="AZ14" i="1" s="1"/>
  <c r="BH14" i="1"/>
  <c r="T15" i="1"/>
  <c r="T14" i="1" s="1"/>
  <c r="H15" i="1"/>
  <c r="M15" i="1" s="1"/>
  <c r="M14" i="1" s="1"/>
  <c r="X14" i="2" l="1"/>
  <c r="AZ15" i="4"/>
  <c r="BU16" i="4"/>
  <c r="BU15" i="4" s="1"/>
  <c r="O15" i="1"/>
  <c r="O14" i="1" s="1"/>
  <c r="AG20" i="3"/>
  <c r="BE15" i="1"/>
  <c r="BE14" i="1" s="1"/>
  <c r="BC15" i="1"/>
  <c r="BC14" i="1" s="1"/>
  <c r="AB15" i="2"/>
  <c r="W15" i="2"/>
  <c r="AD15" i="2" s="1"/>
  <c r="N17" i="3"/>
  <c r="N20" i="3"/>
  <c r="S20" i="3" s="1"/>
  <c r="AU20" i="3"/>
  <c r="AF15" i="1"/>
  <c r="AF14" i="1" s="1"/>
  <c r="BK20" i="3" l="1"/>
  <c r="G17" i="3"/>
  <c r="W14" i="2"/>
  <c r="AP17" i="3"/>
  <c r="AB14" i="2"/>
  <c r="K15" i="1"/>
  <c r="K14" i="1" s="1"/>
  <c r="AS16" i="4"/>
  <c r="CB16" i="4" s="1"/>
  <c r="J16" i="4"/>
  <c r="J15" i="4" s="1"/>
  <c r="S17" i="3"/>
  <c r="N18" i="2"/>
  <c r="H18" i="2"/>
  <c r="G15" i="2"/>
  <c r="I15" i="2"/>
  <c r="BI27" i="1"/>
  <c r="AZ33" i="1"/>
  <c r="BC33" i="1" s="1"/>
  <c r="T33" i="1"/>
  <c r="H33" i="1"/>
  <c r="M33" i="1" s="1"/>
  <c r="O33" i="1" s="1"/>
  <c r="AS15" i="4" l="1"/>
  <c r="CB15" i="4"/>
  <c r="AU17" i="3"/>
  <c r="L17" i="3"/>
  <c r="BD17" i="3"/>
  <c r="BI17" i="3" s="1"/>
  <c r="N15" i="1"/>
  <c r="N14" i="1" s="1"/>
  <c r="Z15" i="2"/>
  <c r="AE15" i="2" s="1"/>
  <c r="BP20" i="3"/>
  <c r="Q18" i="2"/>
  <c r="E20" i="3"/>
  <c r="L15" i="2"/>
  <c r="D17" i="3"/>
  <c r="BN25" i="4"/>
  <c r="Z14" i="2" l="1"/>
  <c r="AB17" i="3"/>
  <c r="BK17" i="3" s="1"/>
  <c r="CF16" i="4"/>
  <c r="Q16" i="4"/>
  <c r="Q15" i="4" s="1"/>
  <c r="P15" i="1"/>
  <c r="P14" i="1" s="1"/>
  <c r="N15" i="2"/>
  <c r="H15" i="2"/>
  <c r="D20" i="5"/>
  <c r="L72" i="5"/>
  <c r="AG17" i="3" l="1"/>
  <c r="BP17" i="3"/>
  <c r="Q15" i="2"/>
  <c r="E17" i="3"/>
  <c r="AU25" i="1"/>
  <c r="AZ34" i="4" l="1"/>
  <c r="AZ33" i="4"/>
  <c r="AE34" i="4"/>
  <c r="X34" i="4"/>
  <c r="W33" i="2" s="1"/>
  <c r="AE33" i="4"/>
  <c r="X33" i="4"/>
  <c r="W32" i="2" s="1"/>
  <c r="A34" i="3"/>
  <c r="B34" i="3"/>
  <c r="C34" i="3"/>
  <c r="A35" i="3"/>
  <c r="B35" i="3"/>
  <c r="C35" i="3"/>
  <c r="AZ32" i="1"/>
  <c r="BC32" i="1" s="1"/>
  <c r="T32" i="1"/>
  <c r="H32" i="1"/>
  <c r="AW35" i="3"/>
  <c r="BB35" i="3" s="1"/>
  <c r="AW34" i="3"/>
  <c r="BB34" i="3" s="1"/>
  <c r="AA33" i="2"/>
  <c r="AI35" i="3" s="1"/>
  <c r="AA32" i="2"/>
  <c r="Y33" i="2"/>
  <c r="U35" i="3" s="1"/>
  <c r="Z35" i="3" s="1"/>
  <c r="Y32" i="2"/>
  <c r="X25" i="2"/>
  <c r="AW27" i="3"/>
  <c r="AL33" i="4"/>
  <c r="AL34" i="4"/>
  <c r="C34" i="4"/>
  <c r="B34" i="4"/>
  <c r="A34" i="4"/>
  <c r="C33" i="4"/>
  <c r="B33" i="4"/>
  <c r="A33" i="4"/>
  <c r="A32" i="2"/>
  <c r="A33" i="2"/>
  <c r="F33" i="2"/>
  <c r="E33" i="2"/>
  <c r="D33" i="2"/>
  <c r="C33" i="2"/>
  <c r="B33" i="2"/>
  <c r="F32" i="2"/>
  <c r="E32" i="2"/>
  <c r="D32" i="2"/>
  <c r="C32" i="2"/>
  <c r="B32" i="2"/>
  <c r="X32" i="2" l="1"/>
  <c r="BU33" i="4"/>
  <c r="X33" i="2"/>
  <c r="G34" i="3"/>
  <c r="AD32" i="2"/>
  <c r="G35" i="3"/>
  <c r="AD33" i="2"/>
  <c r="BU34" i="4"/>
  <c r="J34" i="4" s="1"/>
  <c r="N27" i="3"/>
  <c r="S27" i="3" s="1"/>
  <c r="M32" i="1"/>
  <c r="O32" i="1" s="1"/>
  <c r="J33" i="4"/>
  <c r="N35" i="3"/>
  <c r="S35" i="3" s="1"/>
  <c r="AB32" i="2"/>
  <c r="AP34" i="3" s="1"/>
  <c r="AB33" i="2"/>
  <c r="AP35" i="3" s="1"/>
  <c r="AN35" i="3"/>
  <c r="AI34" i="3"/>
  <c r="AN34" i="3" s="1"/>
  <c r="U34" i="3"/>
  <c r="L34" i="3" l="1"/>
  <c r="BD34" i="3"/>
  <c r="N34" i="3"/>
  <c r="S34" i="3" s="1"/>
  <c r="L35" i="3"/>
  <c r="BD35" i="3"/>
  <c r="BI35" i="3" s="1"/>
  <c r="AU35" i="3"/>
  <c r="AU34" i="3"/>
  <c r="G33" i="2"/>
  <c r="I33" i="2"/>
  <c r="Z34" i="3"/>
  <c r="BE33" i="1"/>
  <c r="K33" i="1" s="1"/>
  <c r="BE30" i="1"/>
  <c r="K30" i="1" s="1"/>
  <c r="BE29" i="1"/>
  <c r="K29" i="1" s="1"/>
  <c r="BE28" i="1"/>
  <c r="AF33" i="1"/>
  <c r="AS34" i="4" s="1"/>
  <c r="CB34" i="4" s="1"/>
  <c r="AF31" i="1"/>
  <c r="AF30" i="1"/>
  <c r="AF29" i="1"/>
  <c r="AF28" i="1"/>
  <c r="AF25" i="1"/>
  <c r="AW33" i="3"/>
  <c r="AW32" i="3"/>
  <c r="BB32" i="3" s="1"/>
  <c r="AW31" i="3"/>
  <c r="BB31" i="3" s="1"/>
  <c r="X31" i="2"/>
  <c r="AE31" i="4"/>
  <c r="AE30" i="4"/>
  <c r="CB30" i="4" s="1"/>
  <c r="AE29" i="4"/>
  <c r="AE25" i="4"/>
  <c r="AW26" i="3"/>
  <c r="AV26" i="3"/>
  <c r="N26" i="3"/>
  <c r="M26" i="3"/>
  <c r="M39" i="3" s="1"/>
  <c r="X24" i="2"/>
  <c r="AC24" i="2"/>
  <c r="AU24" i="1"/>
  <c r="AY24" i="1"/>
  <c r="AW24" i="1"/>
  <c r="AV24" i="1"/>
  <c r="V24" i="1"/>
  <c r="Z24" i="1"/>
  <c r="Y24" i="1"/>
  <c r="Y37" i="1" s="1"/>
  <c r="X24" i="1"/>
  <c r="W24" i="1"/>
  <c r="N33" i="3" l="1"/>
  <c r="AE28" i="4"/>
  <c r="AE38" i="4" s="1"/>
  <c r="X30" i="2"/>
  <c r="X29" i="2"/>
  <c r="N24" i="3"/>
  <c r="S24" i="3" s="1"/>
  <c r="BN28" i="4"/>
  <c r="BN38" i="4" s="1"/>
  <c r="J71" i="5" s="1"/>
  <c r="J30" i="1"/>
  <c r="N30" i="1"/>
  <c r="P30" i="1" s="1"/>
  <c r="CF34" i="4"/>
  <c r="N29" i="1"/>
  <c r="AP31" i="1"/>
  <c r="AP27" i="1" s="1"/>
  <c r="N33" i="1"/>
  <c r="P33" i="1" s="1"/>
  <c r="AF32" i="1"/>
  <c r="AS33" i="4" s="1"/>
  <c r="CB33" i="4" s="1"/>
  <c r="BE32" i="1"/>
  <c r="K32" i="1" s="1"/>
  <c r="N32" i="1" s="1"/>
  <c r="V37" i="1"/>
  <c r="E76" i="5" s="1"/>
  <c r="AV37" i="1"/>
  <c r="AU37" i="1"/>
  <c r="Z33" i="2"/>
  <c r="AE33" i="2" s="1"/>
  <c r="X28" i="2"/>
  <c r="S33" i="3"/>
  <c r="K28" i="1"/>
  <c r="L33" i="2"/>
  <c r="D35" i="3"/>
  <c r="BI34" i="3"/>
  <c r="AV39" i="3"/>
  <c r="BB27" i="3"/>
  <c r="BB26" i="3" s="1"/>
  <c r="BB33" i="3"/>
  <c r="S26" i="3"/>
  <c r="AY37" i="1"/>
  <c r="Z37" i="1"/>
  <c r="AW37" i="1"/>
  <c r="AX24" i="1"/>
  <c r="AX37" i="1" s="1"/>
  <c r="X37" i="1"/>
  <c r="W37" i="1"/>
  <c r="K72" i="5"/>
  <c r="C31" i="5"/>
  <c r="C39" i="5" s="1"/>
  <c r="D19" i="5"/>
  <c r="B38" i="4"/>
  <c r="AZ32" i="4"/>
  <c r="AS32" i="4"/>
  <c r="CB32" i="4" s="1"/>
  <c r="AL32" i="4"/>
  <c r="Y31" i="2" s="1"/>
  <c r="U33" i="3" s="1"/>
  <c r="Z33" i="3" s="1"/>
  <c r="C32" i="4"/>
  <c r="B32" i="4"/>
  <c r="A32" i="4"/>
  <c r="AP25" i="3"/>
  <c r="AZ31" i="4"/>
  <c r="AS31" i="4"/>
  <c r="CB31" i="4" s="1"/>
  <c r="AL31" i="4"/>
  <c r="Y30" i="2" s="1"/>
  <c r="U32" i="3" s="1"/>
  <c r="Z32" i="3" s="1"/>
  <c r="C31" i="4"/>
  <c r="B31" i="4"/>
  <c r="A31" i="4"/>
  <c r="AZ30" i="4"/>
  <c r="AL30" i="4"/>
  <c r="Y29" i="2" s="1"/>
  <c r="C30" i="4"/>
  <c r="B30" i="4"/>
  <c r="A30" i="4"/>
  <c r="AP23" i="3"/>
  <c r="AZ29" i="4"/>
  <c r="AS29" i="4"/>
  <c r="CB29" i="4" s="1"/>
  <c r="AL29" i="4"/>
  <c r="C29" i="4"/>
  <c r="B29" i="4"/>
  <c r="A29" i="4"/>
  <c r="B28" i="4"/>
  <c r="A28" i="4"/>
  <c r="Q26" i="4"/>
  <c r="Q25" i="4" s="1"/>
  <c r="C26" i="4"/>
  <c r="B26" i="4"/>
  <c r="A26" i="4"/>
  <c r="CB25" i="4"/>
  <c r="B25" i="4"/>
  <c r="A25" i="4"/>
  <c r="B15" i="4"/>
  <c r="A15" i="4"/>
  <c r="B39" i="3"/>
  <c r="C33" i="3"/>
  <c r="B33" i="3"/>
  <c r="A33" i="3"/>
  <c r="C32" i="3"/>
  <c r="B32" i="3"/>
  <c r="A32" i="3"/>
  <c r="C31" i="3"/>
  <c r="B31" i="3"/>
  <c r="A31" i="3"/>
  <c r="C30" i="3"/>
  <c r="B30" i="3"/>
  <c r="A30" i="3"/>
  <c r="B29" i="3"/>
  <c r="A29" i="3"/>
  <c r="BC26" i="3"/>
  <c r="C27" i="3"/>
  <c r="B27" i="3"/>
  <c r="A27" i="3"/>
  <c r="BJ26" i="3"/>
  <c r="AO26" i="3"/>
  <c r="AH26" i="3"/>
  <c r="AA26" i="3"/>
  <c r="T26" i="3"/>
  <c r="F26" i="3"/>
  <c r="B26" i="3"/>
  <c r="A26" i="3"/>
  <c r="B16" i="3"/>
  <c r="A16" i="3"/>
  <c r="F31" i="2"/>
  <c r="E31" i="2"/>
  <c r="D31" i="2"/>
  <c r="C31" i="2"/>
  <c r="B31" i="2"/>
  <c r="A31" i="2"/>
  <c r="F30" i="2"/>
  <c r="E30" i="2"/>
  <c r="D30" i="2"/>
  <c r="C30" i="2"/>
  <c r="B30" i="2"/>
  <c r="A30" i="2"/>
  <c r="F29" i="2"/>
  <c r="E29" i="2"/>
  <c r="C29" i="2"/>
  <c r="B29" i="2"/>
  <c r="A29" i="2"/>
  <c r="F28" i="2"/>
  <c r="E28" i="2"/>
  <c r="D28" i="2"/>
  <c r="C28" i="2"/>
  <c r="B28" i="2"/>
  <c r="A28" i="2"/>
  <c r="B27" i="2"/>
  <c r="A27" i="2"/>
  <c r="F25" i="2"/>
  <c r="E25" i="2"/>
  <c r="D25" i="2"/>
  <c r="C25" i="2"/>
  <c r="B25" i="2"/>
  <c r="A25" i="2"/>
  <c r="V24" i="2"/>
  <c r="U24" i="2"/>
  <c r="T24" i="2"/>
  <c r="S24" i="2"/>
  <c r="R24" i="2"/>
  <c r="P24" i="2"/>
  <c r="O24" i="2"/>
  <c r="M24" i="2"/>
  <c r="K24" i="2"/>
  <c r="J24" i="2"/>
  <c r="B24" i="2"/>
  <c r="A24" i="2"/>
  <c r="B14" i="2"/>
  <c r="A14" i="2"/>
  <c r="AZ31" i="1"/>
  <c r="BC31" i="1" s="1"/>
  <c r="H31" i="1"/>
  <c r="M31" i="1" s="1"/>
  <c r="O31" i="1" s="1"/>
  <c r="Q31" i="1" s="1"/>
  <c r="AZ30" i="1"/>
  <c r="BC30" i="1" s="1"/>
  <c r="H30" i="1"/>
  <c r="M30" i="1" s="1"/>
  <c r="O30" i="1" s="1"/>
  <c r="Q30" i="1" s="1"/>
  <c r="AZ29" i="1"/>
  <c r="BC29" i="1" s="1"/>
  <c r="H29" i="1"/>
  <c r="M29" i="1" s="1"/>
  <c r="O29" i="1" s="1"/>
  <c r="Q29" i="1" s="1"/>
  <c r="AZ28" i="1"/>
  <c r="H28" i="1"/>
  <c r="BE25" i="1"/>
  <c r="K25" i="1" s="1"/>
  <c r="AP25" i="1"/>
  <c r="AP24" i="1" s="1"/>
  <c r="AK25" i="1"/>
  <c r="AS25" i="4"/>
  <c r="AA25" i="1"/>
  <c r="BI24" i="1"/>
  <c r="BH24" i="1"/>
  <c r="BG24" i="1"/>
  <c r="BF24" i="1"/>
  <c r="BD24" i="1"/>
  <c r="BB24" i="1"/>
  <c r="BA24" i="1"/>
  <c r="AT24" i="1"/>
  <c r="AS24" i="1"/>
  <c r="AR24" i="1"/>
  <c r="AQ24" i="1"/>
  <c r="AO24" i="1"/>
  <c r="AM24" i="1"/>
  <c r="AL24" i="1"/>
  <c r="AJ24" i="1"/>
  <c r="AI24" i="1"/>
  <c r="AH24" i="1"/>
  <c r="AG24" i="1"/>
  <c r="AE24" i="1"/>
  <c r="AC24" i="1"/>
  <c r="AB24" i="1"/>
  <c r="U24" i="1"/>
  <c r="S24" i="1"/>
  <c r="R24" i="1"/>
  <c r="H14" i="1"/>
  <c r="G14" i="1"/>
  <c r="N31" i="3" l="1"/>
  <c r="S31" i="3" s="1"/>
  <c r="H33" i="2"/>
  <c r="AB23" i="3"/>
  <c r="AG23" i="3" s="1"/>
  <c r="N32" i="3"/>
  <c r="S32" i="3" s="1"/>
  <c r="AG25" i="3"/>
  <c r="J76" i="5"/>
  <c r="AC27" i="2"/>
  <c r="AC37" i="2" s="1"/>
  <c r="AW30" i="3"/>
  <c r="AA31" i="2"/>
  <c r="AI33" i="3" s="1"/>
  <c r="AA30" i="2"/>
  <c r="AI32" i="3" s="1"/>
  <c r="AA29" i="2"/>
  <c r="AI31" i="3" s="1"/>
  <c r="J73" i="5"/>
  <c r="J20" i="5" s="1"/>
  <c r="J19" i="5" s="1"/>
  <c r="AF27" i="1"/>
  <c r="E71" i="5"/>
  <c r="E73" i="5" s="1"/>
  <c r="E20" i="5" s="1"/>
  <c r="X27" i="2"/>
  <c r="X37" i="2" s="1"/>
  <c r="AU25" i="3"/>
  <c r="S23" i="3"/>
  <c r="AP24" i="3"/>
  <c r="BK24" i="3" s="1"/>
  <c r="AU23" i="3"/>
  <c r="N25" i="3"/>
  <c r="S25" i="3" s="1"/>
  <c r="N28" i="1"/>
  <c r="H27" i="1"/>
  <c r="AL28" i="4"/>
  <c r="AZ27" i="1"/>
  <c r="AS28" i="4"/>
  <c r="AB22" i="3" s="1"/>
  <c r="AZ28" i="4"/>
  <c r="BH27" i="1"/>
  <c r="BH37" i="1" s="1"/>
  <c r="Y28" i="2"/>
  <c r="Y27" i="2" s="1"/>
  <c r="AP37" i="1"/>
  <c r="I76" i="5" s="1"/>
  <c r="BG28" i="4"/>
  <c r="AP22" i="3" s="1"/>
  <c r="Q34" i="4"/>
  <c r="Q33" i="4"/>
  <c r="CF33" i="4"/>
  <c r="P29" i="1"/>
  <c r="Z32" i="2"/>
  <c r="AE32" i="2" s="1"/>
  <c r="BC28" i="1"/>
  <c r="BC27" i="1" s="1"/>
  <c r="Q25" i="1"/>
  <c r="X26" i="4" s="1"/>
  <c r="M28" i="1"/>
  <c r="M27" i="1" s="1"/>
  <c r="CF30" i="4"/>
  <c r="AB29" i="2"/>
  <c r="AP31" i="3" s="1"/>
  <c r="Q31" i="4"/>
  <c r="AB30" i="2"/>
  <c r="AP32" i="3" s="1"/>
  <c r="AB28" i="2"/>
  <c r="J44" i="5"/>
  <c r="J43" i="5" s="1"/>
  <c r="BE31" i="1"/>
  <c r="BE27" i="1" s="1"/>
  <c r="J31" i="5"/>
  <c r="J30" i="5" s="1"/>
  <c r="J29" i="5" s="1"/>
  <c r="AB35" i="3"/>
  <c r="BK35" i="3" s="1"/>
  <c r="N33" i="2"/>
  <c r="N30" i="3"/>
  <c r="P32" i="1"/>
  <c r="J28" i="1"/>
  <c r="J27" i="1" s="1"/>
  <c r="Z28" i="2"/>
  <c r="AE28" i="2" s="1"/>
  <c r="Z29" i="2"/>
  <c r="Z30" i="2"/>
  <c r="AE30" i="2" s="1"/>
  <c r="Z31" i="2"/>
  <c r="R37" i="2"/>
  <c r="T37" i="2"/>
  <c r="N25" i="1"/>
  <c r="AH39" i="3"/>
  <c r="AO39" i="3"/>
  <c r="BC39" i="3"/>
  <c r="AA39" i="3"/>
  <c r="BJ39" i="3"/>
  <c r="T39" i="3"/>
  <c r="F39" i="3"/>
  <c r="J37" i="2"/>
  <c r="U37" i="2"/>
  <c r="K37" i="2"/>
  <c r="O37" i="2"/>
  <c r="M37" i="2"/>
  <c r="P37" i="2"/>
  <c r="V37" i="2"/>
  <c r="C30" i="5"/>
  <c r="C29" i="5" s="1"/>
  <c r="C18" i="5" s="1"/>
  <c r="C17" i="5" s="1"/>
  <c r="S37" i="2"/>
  <c r="R37" i="1"/>
  <c r="AM37" i="1"/>
  <c r="AD24" i="1"/>
  <c r="AD37" i="1" s="1"/>
  <c r="AF24" i="1"/>
  <c r="S37" i="1"/>
  <c r="AG37" i="1"/>
  <c r="AO37" i="1"/>
  <c r="BD37" i="1"/>
  <c r="AB37" i="1"/>
  <c r="U37" i="1"/>
  <c r="AI37" i="1"/>
  <c r="AL37" i="1"/>
  <c r="AC37" i="1"/>
  <c r="AQ37" i="1"/>
  <c r="BF37" i="1"/>
  <c r="AJ37" i="1"/>
  <c r="AR37" i="1"/>
  <c r="BG37" i="1"/>
  <c r="AH37" i="1"/>
  <c r="AS37" i="1"/>
  <c r="AT37" i="1"/>
  <c r="BI37" i="1"/>
  <c r="AE37" i="1"/>
  <c r="BA37" i="1"/>
  <c r="T24" i="1"/>
  <c r="BB37" i="1"/>
  <c r="T29" i="1"/>
  <c r="X30" i="4"/>
  <c r="BU30" i="4" s="1"/>
  <c r="AA24" i="1"/>
  <c r="AA37" i="1" s="1"/>
  <c r="F76" i="5" s="1"/>
  <c r="AL26" i="4"/>
  <c r="AK24" i="1"/>
  <c r="AK37" i="1" s="1"/>
  <c r="H76" i="5" s="1"/>
  <c r="AZ26" i="4"/>
  <c r="X31" i="4"/>
  <c r="BU31" i="4" s="1"/>
  <c r="T30" i="1"/>
  <c r="X32" i="4"/>
  <c r="W31" i="2" s="1"/>
  <c r="T31" i="1"/>
  <c r="U31" i="3"/>
  <c r="Z31" i="3" s="1"/>
  <c r="AA28" i="2"/>
  <c r="Z25" i="2"/>
  <c r="AN24" i="1"/>
  <c r="AN37" i="1" s="1"/>
  <c r="BE24" i="1"/>
  <c r="AE29" i="2" l="1"/>
  <c r="J75" i="5"/>
  <c r="J39" i="5" s="1"/>
  <c r="J18" i="5" s="1"/>
  <c r="J17" i="5" s="1"/>
  <c r="AB18" i="3"/>
  <c r="AB16" i="3" s="1"/>
  <c r="N29" i="3"/>
  <c r="BK22" i="3"/>
  <c r="BK23" i="3"/>
  <c r="BP23" i="3" s="1"/>
  <c r="BK25" i="3"/>
  <c r="BP25" i="3" s="1"/>
  <c r="AN32" i="3"/>
  <c r="AD31" i="2"/>
  <c r="H32" i="2"/>
  <c r="AU32" i="3"/>
  <c r="AN31" i="3"/>
  <c r="E75" i="5"/>
  <c r="E39" i="5" s="1"/>
  <c r="AW29" i="3"/>
  <c r="AW39" i="3" s="1"/>
  <c r="BB30" i="3"/>
  <c r="BB29" i="3" s="1"/>
  <c r="BB39" i="3" s="1"/>
  <c r="BU26" i="4"/>
  <c r="AA27" i="2"/>
  <c r="BU32" i="4"/>
  <c r="E31" i="5"/>
  <c r="E30" i="5" s="1"/>
  <c r="AU22" i="3"/>
  <c r="AP18" i="3"/>
  <c r="AP16" i="3" s="1"/>
  <c r="S22" i="3"/>
  <c r="N18" i="3"/>
  <c r="N16" i="3" s="1"/>
  <c r="N39" i="3" s="1"/>
  <c r="S18" i="3"/>
  <c r="S16" i="3" s="1"/>
  <c r="E19" i="5"/>
  <c r="AU24" i="3"/>
  <c r="BP24" i="3"/>
  <c r="H22" i="2"/>
  <c r="N22" i="2"/>
  <c r="AG22" i="3"/>
  <c r="AG18" i="3" s="1"/>
  <c r="AG16" i="3" s="1"/>
  <c r="N21" i="2"/>
  <c r="H21" i="2"/>
  <c r="N23" i="2"/>
  <c r="H23" i="2"/>
  <c r="X25" i="4"/>
  <c r="AD22" i="2"/>
  <c r="G24" i="3"/>
  <c r="BD24" i="3" s="1"/>
  <c r="AD23" i="2"/>
  <c r="G25" i="3"/>
  <c r="BD25" i="3" s="1"/>
  <c r="AS38" i="4"/>
  <c r="AB54" i="3" s="1"/>
  <c r="AB30" i="3"/>
  <c r="Z27" i="2"/>
  <c r="AP30" i="3"/>
  <c r="P28" i="1"/>
  <c r="W25" i="2"/>
  <c r="U30" i="3"/>
  <c r="U29" i="3" s="1"/>
  <c r="Q24" i="1"/>
  <c r="AB34" i="3"/>
  <c r="BK34" i="3" s="1"/>
  <c r="Q30" i="4"/>
  <c r="AB31" i="2"/>
  <c r="AE31" i="2" s="1"/>
  <c r="CF32" i="4"/>
  <c r="AF37" i="1"/>
  <c r="G76" i="5" s="1"/>
  <c r="L76" i="5" s="1"/>
  <c r="O28" i="1"/>
  <c r="O27" i="1" s="1"/>
  <c r="AU31" i="3"/>
  <c r="AB32" i="3"/>
  <c r="BK32" i="3" s="1"/>
  <c r="AB31" i="3"/>
  <c r="BK31" i="3" s="1"/>
  <c r="K31" i="1"/>
  <c r="K27" i="1" s="1"/>
  <c r="BE37" i="1"/>
  <c r="E44" i="5"/>
  <c r="Q33" i="2"/>
  <c r="E35" i="3"/>
  <c r="AG35" i="3"/>
  <c r="BP35" i="3"/>
  <c r="S30" i="3"/>
  <c r="S29" i="3" s="1"/>
  <c r="H28" i="2"/>
  <c r="AN33" i="3"/>
  <c r="Q29" i="4"/>
  <c r="AB33" i="3"/>
  <c r="K24" i="1"/>
  <c r="N24" i="1"/>
  <c r="P25" i="1"/>
  <c r="P24" i="1" s="1"/>
  <c r="Y25" i="2"/>
  <c r="AL25" i="4"/>
  <c r="AL38" i="4" s="1"/>
  <c r="AA25" i="2"/>
  <c r="AZ25" i="4"/>
  <c r="AZ38" i="4" s="1"/>
  <c r="AI30" i="3"/>
  <c r="W29" i="2"/>
  <c r="AD29" i="2" s="1"/>
  <c r="J30" i="4"/>
  <c r="G33" i="3"/>
  <c r="BD33" i="3" s="1"/>
  <c r="AB25" i="2"/>
  <c r="AE25" i="2" s="1"/>
  <c r="BG25" i="4"/>
  <c r="J31" i="4"/>
  <c r="W30" i="2"/>
  <c r="AD30" i="2" s="1"/>
  <c r="AB27" i="3"/>
  <c r="Z24" i="2"/>
  <c r="BK30" i="3" l="1"/>
  <c r="BP31" i="3"/>
  <c r="BP34" i="3"/>
  <c r="AI29" i="3"/>
  <c r="BP32" i="3"/>
  <c r="AU30" i="3"/>
  <c r="BP30" i="3"/>
  <c r="G27" i="3"/>
  <c r="G26" i="3" s="1"/>
  <c r="AD25" i="2"/>
  <c r="AU18" i="3"/>
  <c r="AU16" i="3" s="1"/>
  <c r="BP22" i="3"/>
  <c r="BP18" i="3" s="1"/>
  <c r="BP16" i="3" s="1"/>
  <c r="BK18" i="3"/>
  <c r="BK16" i="3" s="1"/>
  <c r="G71" i="5"/>
  <c r="G73" i="5" s="1"/>
  <c r="G20" i="5" s="1"/>
  <c r="AD18" i="2"/>
  <c r="G20" i="3"/>
  <c r="BD20" i="3" s="1"/>
  <c r="Q21" i="2"/>
  <c r="E23" i="3"/>
  <c r="BG38" i="4"/>
  <c r="AP54" i="3" s="1"/>
  <c r="Q23" i="2"/>
  <c r="E25" i="3"/>
  <c r="AD17" i="2"/>
  <c r="L25" i="3"/>
  <c r="BI25" i="3"/>
  <c r="G22" i="2"/>
  <c r="I22" i="2"/>
  <c r="Q22" i="2"/>
  <c r="E24" i="3"/>
  <c r="I23" i="2"/>
  <c r="G23" i="2"/>
  <c r="H20" i="2"/>
  <c r="N20" i="2"/>
  <c r="L24" i="3"/>
  <c r="BI24" i="3"/>
  <c r="W24" i="2"/>
  <c r="N28" i="2"/>
  <c r="E30" i="3" s="1"/>
  <c r="AE27" i="2"/>
  <c r="AB29" i="3"/>
  <c r="CB28" i="4"/>
  <c r="CB38" i="4" s="1"/>
  <c r="BK54" i="3" s="1"/>
  <c r="AB27" i="2"/>
  <c r="AG30" i="3"/>
  <c r="S39" i="3"/>
  <c r="AG34" i="3"/>
  <c r="Q28" i="1"/>
  <c r="Q27" i="1" s="1"/>
  <c r="Q37" i="1" s="1"/>
  <c r="D76" i="5" s="1"/>
  <c r="Z30" i="3"/>
  <c r="Z29" i="3" s="1"/>
  <c r="N30" i="2"/>
  <c r="E32" i="3" s="1"/>
  <c r="H30" i="2"/>
  <c r="AP33" i="3"/>
  <c r="BK33" i="3" s="1"/>
  <c r="Q32" i="4"/>
  <c r="Q28" i="4" s="1"/>
  <c r="N29" i="2"/>
  <c r="Q29" i="2" s="1"/>
  <c r="H29" i="2"/>
  <c r="N31" i="2"/>
  <c r="Q31" i="2" s="1"/>
  <c r="H31" i="2"/>
  <c r="AG32" i="3"/>
  <c r="AG31" i="3"/>
  <c r="N31" i="1"/>
  <c r="K37" i="1"/>
  <c r="H25" i="2"/>
  <c r="H24" i="2" s="1"/>
  <c r="AE24" i="2"/>
  <c r="N25" i="2"/>
  <c r="E27" i="3" s="1"/>
  <c r="E26" i="3" s="1"/>
  <c r="E43" i="5"/>
  <c r="E29" i="5"/>
  <c r="E18" i="5" s="1"/>
  <c r="AG33" i="3"/>
  <c r="J32" i="4"/>
  <c r="J24" i="1"/>
  <c r="Z37" i="2"/>
  <c r="AI27" i="3"/>
  <c r="AA24" i="2"/>
  <c r="BU25" i="4"/>
  <c r="J26" i="4"/>
  <c r="J25" i="4" s="1"/>
  <c r="F71" i="5"/>
  <c r="U54" i="3"/>
  <c r="AI54" i="3"/>
  <c r="H71" i="5"/>
  <c r="H73" i="5" s="1"/>
  <c r="H20" i="5" s="1"/>
  <c r="H19" i="5" s="1"/>
  <c r="L33" i="3"/>
  <c r="Y24" i="2"/>
  <c r="U27" i="3"/>
  <c r="I31" i="2"/>
  <c r="G31" i="2"/>
  <c r="AP27" i="3"/>
  <c r="BK27" i="3" s="1"/>
  <c r="AB24" i="2"/>
  <c r="AG27" i="3"/>
  <c r="AG26" i="3" s="1"/>
  <c r="AB26" i="3"/>
  <c r="X29" i="4"/>
  <c r="BU29" i="4" s="1"/>
  <c r="AN30" i="3"/>
  <c r="AN29" i="3" s="1"/>
  <c r="G32" i="3"/>
  <c r="BD32" i="3" s="1"/>
  <c r="G29" i="2"/>
  <c r="G31" i="3"/>
  <c r="BD31" i="3" s="1"/>
  <c r="L27" i="3" l="1"/>
  <c r="L26" i="3" s="1"/>
  <c r="AP29" i="3"/>
  <c r="G75" i="5"/>
  <c r="BD27" i="3"/>
  <c r="Q28" i="2"/>
  <c r="T28" i="1"/>
  <c r="T27" i="1" s="1"/>
  <c r="G78" i="5"/>
  <c r="G31" i="5"/>
  <c r="G30" i="5" s="1"/>
  <c r="F78" i="5"/>
  <c r="F73" i="5"/>
  <c r="I71" i="5"/>
  <c r="L71" i="5" s="1"/>
  <c r="L22" i="2"/>
  <c r="D24" i="3"/>
  <c r="Q20" i="2"/>
  <c r="E22" i="3"/>
  <c r="Y37" i="2"/>
  <c r="X28" i="4"/>
  <c r="X38" i="4" s="1"/>
  <c r="AB37" i="2"/>
  <c r="AE16" i="2"/>
  <c r="AE14" i="2" s="1"/>
  <c r="L23" i="2"/>
  <c r="D25" i="3"/>
  <c r="L20" i="3"/>
  <c r="AA37" i="2"/>
  <c r="I17" i="2"/>
  <c r="G17" i="2"/>
  <c r="G18" i="2"/>
  <c r="I18" i="2"/>
  <c r="H27" i="2"/>
  <c r="Q38" i="4"/>
  <c r="N27" i="1"/>
  <c r="N37" i="1" s="1"/>
  <c r="AG29" i="3"/>
  <c r="AG39" i="3" s="1"/>
  <c r="Q30" i="2"/>
  <c r="AU33" i="3"/>
  <c r="AU29" i="3" s="1"/>
  <c r="BP27" i="3"/>
  <c r="BP26" i="3" s="1"/>
  <c r="E31" i="3"/>
  <c r="BK29" i="3"/>
  <c r="L74" i="5"/>
  <c r="G44" i="5"/>
  <c r="G43" i="5" s="1"/>
  <c r="E33" i="3"/>
  <c r="T37" i="1"/>
  <c r="Q25" i="2"/>
  <c r="Q24" i="2" s="1"/>
  <c r="N24" i="2"/>
  <c r="P31" i="1"/>
  <c r="P27" i="1" s="1"/>
  <c r="J37" i="1"/>
  <c r="G39" i="5"/>
  <c r="E17" i="5"/>
  <c r="BI33" i="3"/>
  <c r="N32" i="2"/>
  <c r="N27" i="2" s="1"/>
  <c r="AB39" i="3"/>
  <c r="AB55" i="3" s="1"/>
  <c r="G19" i="5"/>
  <c r="AP26" i="3"/>
  <c r="AU27" i="3"/>
  <c r="AU26" i="3" s="1"/>
  <c r="H31" i="5"/>
  <c r="H30" i="5" s="1"/>
  <c r="H29" i="5" s="1"/>
  <c r="H44" i="5"/>
  <c r="H43" i="5" s="1"/>
  <c r="H75" i="5"/>
  <c r="H39" i="5" s="1"/>
  <c r="H78" i="5"/>
  <c r="L31" i="3"/>
  <c r="BI31" i="3"/>
  <c r="AI26" i="3"/>
  <c r="AI39" i="3" s="1"/>
  <c r="AI55" i="3" s="1"/>
  <c r="AN27" i="3"/>
  <c r="AN26" i="3" s="1"/>
  <c r="AN39" i="3" s="1"/>
  <c r="L32" i="3"/>
  <c r="BI32" i="3"/>
  <c r="G25" i="2"/>
  <c r="G24" i="2" s="1"/>
  <c r="AD24" i="2"/>
  <c r="I25" i="2"/>
  <c r="F31" i="5"/>
  <c r="F30" i="5" s="1"/>
  <c r="F29" i="5" s="1"/>
  <c r="F44" i="5"/>
  <c r="F43" i="5" s="1"/>
  <c r="F75" i="5"/>
  <c r="F39" i="5" s="1"/>
  <c r="K76" i="5"/>
  <c r="Z27" i="3"/>
  <c r="Z26" i="3" s="1"/>
  <c r="Z39" i="3" s="1"/>
  <c r="U26" i="3"/>
  <c r="U39" i="3" s="1"/>
  <c r="U55" i="3" s="1"/>
  <c r="I29" i="2"/>
  <c r="I30" i="2"/>
  <c r="G30" i="2"/>
  <c r="L31" i="2"/>
  <c r="D33" i="3"/>
  <c r="W28" i="2"/>
  <c r="BU28" i="4"/>
  <c r="W27" i="2" l="1"/>
  <c r="AD28" i="2"/>
  <c r="AD27" i="2" s="1"/>
  <c r="I78" i="5"/>
  <c r="D19" i="3"/>
  <c r="I31" i="5"/>
  <c r="I30" i="5" s="1"/>
  <c r="I29" i="5" s="1"/>
  <c r="BI20" i="3"/>
  <c r="I75" i="5"/>
  <c r="I39" i="5" s="1"/>
  <c r="L39" i="5" s="1"/>
  <c r="I73" i="5"/>
  <c r="K73" i="5"/>
  <c r="F20" i="5"/>
  <c r="BK26" i="3"/>
  <c r="N17" i="2"/>
  <c r="H17" i="2"/>
  <c r="AE37" i="2"/>
  <c r="L17" i="2"/>
  <c r="AU39" i="3"/>
  <c r="L18" i="2"/>
  <c r="D20" i="3"/>
  <c r="G23" i="3"/>
  <c r="BD23" i="3" s="1"/>
  <c r="AD21" i="2"/>
  <c r="G22" i="3"/>
  <c r="BD22" i="3" s="1"/>
  <c r="AD20" i="2"/>
  <c r="W37" i="2"/>
  <c r="AP39" i="3"/>
  <c r="AP55" i="3" s="1"/>
  <c r="BP33" i="3"/>
  <c r="BP29" i="3" s="1"/>
  <c r="P37" i="1"/>
  <c r="I44" i="5"/>
  <c r="G29" i="5"/>
  <c r="G18" i="5" s="1"/>
  <c r="G32" i="2"/>
  <c r="I32" i="2"/>
  <c r="Q32" i="2"/>
  <c r="Q27" i="2" s="1"/>
  <c r="E34" i="3"/>
  <c r="E29" i="3" s="1"/>
  <c r="D71" i="5"/>
  <c r="D31" i="5" s="1"/>
  <c r="G54" i="3"/>
  <c r="D32" i="3"/>
  <c r="L30" i="2"/>
  <c r="J29" i="4"/>
  <c r="J28" i="4" s="1"/>
  <c r="BU38" i="4"/>
  <c r="BD54" i="3" s="1"/>
  <c r="G30" i="3"/>
  <c r="BD26" i="3"/>
  <c r="BI27" i="3"/>
  <c r="BI26" i="3" s="1"/>
  <c r="D27" i="3"/>
  <c r="D26" i="3" s="1"/>
  <c r="I24" i="2"/>
  <c r="L25" i="2"/>
  <c r="L24" i="2" s="1"/>
  <c r="L29" i="2"/>
  <c r="D31" i="3"/>
  <c r="H18" i="5"/>
  <c r="H17" i="5" s="1"/>
  <c r="H77" i="5" s="1"/>
  <c r="G29" i="3" l="1"/>
  <c r="BD30" i="3"/>
  <c r="AD16" i="2"/>
  <c r="AD14" i="2" s="1"/>
  <c r="AD37" i="2" s="1"/>
  <c r="L30" i="5"/>
  <c r="L29" i="5" s="1"/>
  <c r="L31" i="5"/>
  <c r="L75" i="5"/>
  <c r="H16" i="2"/>
  <c r="H14" i="2" s="1"/>
  <c r="H37" i="2" s="1"/>
  <c r="E19" i="3"/>
  <c r="N16" i="2"/>
  <c r="N14" i="2" s="1"/>
  <c r="N37" i="2" s="1"/>
  <c r="G18" i="3"/>
  <c r="G16" i="3" s="1"/>
  <c r="I20" i="5"/>
  <c r="L73" i="5"/>
  <c r="K20" i="5"/>
  <c r="K19" i="5" s="1"/>
  <c r="F19" i="5"/>
  <c r="F18" i="5" s="1"/>
  <c r="F17" i="5" s="1"/>
  <c r="F77" i="5" s="1"/>
  <c r="BP39" i="3"/>
  <c r="BU39" i="3" s="1"/>
  <c r="BK39" i="3"/>
  <c r="BK55" i="3" s="1"/>
  <c r="L22" i="3"/>
  <c r="BD18" i="3"/>
  <c r="BD16" i="3" s="1"/>
  <c r="I21" i="2"/>
  <c r="G21" i="2"/>
  <c r="Q17" i="2"/>
  <c r="L23" i="3"/>
  <c r="BI23" i="3"/>
  <c r="I20" i="2"/>
  <c r="G20" i="2"/>
  <c r="J38" i="4"/>
  <c r="I43" i="5"/>
  <c r="L44" i="5"/>
  <c r="L43" i="5" s="1"/>
  <c r="G17" i="5"/>
  <c r="G77" i="5" s="1"/>
  <c r="L32" i="2"/>
  <c r="D34" i="3"/>
  <c r="L78" i="5"/>
  <c r="K71" i="5"/>
  <c r="K78" i="5" s="1"/>
  <c r="D74" i="5"/>
  <c r="D75" i="5"/>
  <c r="D78" i="5"/>
  <c r="L30" i="3"/>
  <c r="L29" i="3" s="1"/>
  <c r="BD29" i="3"/>
  <c r="G28" i="2"/>
  <c r="G27" i="2" s="1"/>
  <c r="I28" i="2"/>
  <c r="I27" i="2" s="1"/>
  <c r="G39" i="3" l="1"/>
  <c r="G55" i="3" s="1"/>
  <c r="G16" i="2"/>
  <c r="G14" i="2" s="1"/>
  <c r="G37" i="2" s="1"/>
  <c r="E18" i="3"/>
  <c r="E16" i="3" s="1"/>
  <c r="E39" i="3" s="1"/>
  <c r="I16" i="2"/>
  <c r="I14" i="2" s="1"/>
  <c r="I37" i="2" s="1"/>
  <c r="Q16" i="2"/>
  <c r="Q14" i="2" s="1"/>
  <c r="Q37" i="2" s="1"/>
  <c r="L18" i="3"/>
  <c r="L16" i="3" s="1"/>
  <c r="L39" i="3" s="1"/>
  <c r="L20" i="5"/>
  <c r="I19" i="5"/>
  <c r="BI22" i="3"/>
  <c r="BI18" i="3" s="1"/>
  <c r="BI16" i="3" s="1"/>
  <c r="BD39" i="3"/>
  <c r="BD55" i="3" s="1"/>
  <c r="L20" i="2"/>
  <c r="D22" i="3"/>
  <c r="L21" i="2"/>
  <c r="D23" i="3"/>
  <c r="D39" i="5"/>
  <c r="K39" i="5" s="1"/>
  <c r="K75" i="5"/>
  <c r="D44" i="5"/>
  <c r="L28" i="2"/>
  <c r="L27" i="2" s="1"/>
  <c r="D30" i="3"/>
  <c r="D29" i="3" s="1"/>
  <c r="K31" i="5"/>
  <c r="D30" i="5"/>
  <c r="BI30" i="3"/>
  <c r="BI29" i="3" s="1"/>
  <c r="L16" i="2" l="1"/>
  <c r="L14" i="2" s="1"/>
  <c r="L37" i="2" s="1"/>
  <c r="D18" i="3"/>
  <c r="D16" i="3" s="1"/>
  <c r="D39" i="3" s="1"/>
  <c r="L19" i="5"/>
  <c r="I18" i="5"/>
  <c r="BI39" i="3"/>
  <c r="K30" i="5"/>
  <c r="K29" i="5" s="1"/>
  <c r="D29" i="5"/>
  <c r="D18" i="5" s="1"/>
  <c r="D43" i="5"/>
  <c r="K44" i="5"/>
  <c r="K43" i="5" s="1"/>
  <c r="L18" i="5" l="1"/>
  <c r="L17" i="5" s="1"/>
  <c r="L77" i="5" s="1"/>
  <c r="I17" i="5"/>
  <c r="I77" i="5" s="1"/>
  <c r="K18" i="5"/>
  <c r="K17" i="5" s="1"/>
  <c r="K77" i="5" s="1"/>
  <c r="D17" i="5"/>
  <c r="D77" i="5" s="1"/>
  <c r="BC24" i="1" l="1"/>
  <c r="BC37" i="1" s="1"/>
  <c r="AZ25" i="1"/>
  <c r="H25" i="1" s="1"/>
  <c r="G25" i="1" l="1"/>
  <c r="G24" i="1" s="1"/>
  <c r="G37" i="1" s="1"/>
  <c r="H24" i="1"/>
  <c r="H37" i="1" s="1"/>
  <c r="M25" i="1"/>
  <c r="AZ24" i="1"/>
  <c r="AZ37" i="1" s="1"/>
  <c r="M24" i="1" l="1"/>
  <c r="M37" i="1" s="1"/>
  <c r="O25" i="1"/>
  <c r="O24" i="1" s="1"/>
  <c r="O37" i="1" s="1"/>
</calcChain>
</file>

<file path=xl/sharedStrings.xml><?xml version="1.0" encoding="utf-8"?>
<sst xmlns="http://schemas.openxmlformats.org/spreadsheetml/2006/main" count="764" uniqueCount="320">
  <si>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</si>
  <si>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</si>
  <si>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</si>
  <si>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</si>
  <si>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ООО "Энергосбыт Донецк"</t>
  </si>
  <si>
    <t>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</si>
  <si>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</si>
  <si>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(наименование 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</si>
  <si>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</si>
  <si>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</si>
  <si>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</si>
  <si>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</si>
  <si>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</si>
  <si>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</si>
  <si>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План</t>
  </si>
  <si>
    <t>Скорректированный план</t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</si>
  <si>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2024 года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</si>
  <si>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</si>
  <si>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</si>
  <si>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</si>
  <si>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</si>
  <si>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план</t>
  </si>
  <si>
    <t>Итого
 скорректированный план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</si>
  <si>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</si>
  <si>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</si>
  <si>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</si>
  <si>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</si>
  <si>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>План 
на 01.01.2024г.</t>
  </si>
  <si>
    <t>Скорректированный план 
на 01.01.2021г.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</si>
  <si>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</si>
  <si>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</si>
  <si>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</si>
  <si>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</si>
  <si>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</si>
  <si>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Приобретение ИТ-имущества</t>
  </si>
  <si>
    <t>Оснащение интеллектуальной системой учета</t>
  </si>
  <si>
    <t>2.1.</t>
  </si>
  <si>
    <t xml:space="preserve">Оборудование многоквартирных жилых домов интеллектуальной системой учета </t>
  </si>
  <si>
    <t>N_D01</t>
  </si>
  <si>
    <t>Иные проекты</t>
  </si>
  <si>
    <t>3.1.</t>
  </si>
  <si>
    <t>Быстровозводимые центры обслуживания клиентов</t>
  </si>
  <si>
    <t>N_D02</t>
  </si>
  <si>
    <t>3.2.</t>
  </si>
  <si>
    <t>Терминалы электронной очереди</t>
  </si>
  <si>
    <t>N_D03</t>
  </si>
  <si>
    <t>3.3.</t>
  </si>
  <si>
    <t>Клиентские терминалы</t>
  </si>
  <si>
    <t>N_D04</t>
  </si>
  <si>
    <t>3.4.</t>
  </si>
  <si>
    <t>N_D05</t>
  </si>
  <si>
    <t>ИТОГО</t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</si>
  <si>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</si>
  <si>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</si>
  <si>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</si>
  <si>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>Раздел 2. План освоения капитальных вложений по инвестиционным проектам</t>
  </si>
  <si>
    <t xml:space="preserve">  Наименование инвестиционного проекта (группы инвестиционных проектов)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</si>
  <si>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</si>
  <si>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</si>
  <si>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</si>
  <si>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Освоение капитальных вложений 
в прогнозных ценах соответствующих лет, млн рублей  (без НДС)</t>
  </si>
  <si>
    <t>Скорректированный план 
на 01.01.2024г.</t>
  </si>
  <si>
    <t>2024 год</t>
  </si>
  <si>
    <t>2025 год</t>
  </si>
  <si>
    <t>2026 год</t>
  </si>
  <si>
    <t>Итого
(скорректированный план)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</si>
  <si>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</si>
  <si>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</si>
  <si>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</si>
  <si>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</si>
  <si>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</si>
  <si>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</si>
  <si>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</si>
  <si>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</si>
  <si>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</si>
  <si>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</si>
  <si>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14.2 - 14.3 или 14.3.</t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</si>
  <si>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</si>
  <si>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</si>
  <si>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t xml:space="preserve">                         полное наименование субъекта электроэнергетики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</si>
  <si>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</si>
  <si>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</si>
  <si>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 xml:space="preserve">                                 2025 год</t>
  </si>
  <si>
    <t>Итого</t>
  </si>
  <si>
    <t>нематериальные активы</t>
  </si>
  <si>
    <t>основные средства</t>
  </si>
  <si>
    <t>млн рублей (без НДС)</t>
  </si>
  <si>
    <r>
      <t>МВ×А</t>
    </r>
    <r>
      <rPr>
        <vertAlign val="superscript"/>
        <sz val="12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</si>
  <si>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</si>
  <si>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rFont val="Times New Roman"/>
        <family val="1"/>
        <charset val="204"/>
      </rPr>
      <t>6)</t>
    </r>
  </si>
  <si>
    <r>
      <t>МВт</t>
    </r>
    <r>
      <rPr>
        <vertAlign val="superscript"/>
        <sz val="12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</si>
  <si>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rFont val="Times New Roman"/>
        <family val="1"/>
        <charset val="204"/>
      </rPr>
      <t>6)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</si>
  <si>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</si>
  <si>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</si>
  <si>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</si>
  <si>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</si>
  <si>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5.3.1 - 5.3.7  или 5.2.1 - 5.3.7.</t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</si>
  <si>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</si>
  <si>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</si>
  <si>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</si>
  <si>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полное наименование субъекта электроэнергетики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</si>
  <si>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</si>
  <si>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деятельности(мощностей)  в эксплуатацию</t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</si>
  <si>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</si>
  <si>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</si>
  <si>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</si>
  <si>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</si>
  <si>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</si>
  <si>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</si>
  <si>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</si>
  <si>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</si>
  <si>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t>Плановые показатели реализации инвестиционной программы</t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</si>
  <si>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</si>
  <si>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t>Донецкая Народная Республика</t>
  </si>
  <si>
    <t>наименование субъекта Российской Федерации</t>
  </si>
  <si>
    <t>млн рублей</t>
  </si>
  <si>
    <t>№ п/п</t>
  </si>
  <si>
    <t>Показатель</t>
  </si>
  <si>
    <t>2018 год</t>
  </si>
  <si>
    <t xml:space="preserve">Итого </t>
  </si>
  <si>
    <t>Утвержденный план</t>
  </si>
  <si>
    <t>Скорректированный  план</t>
  </si>
  <si>
    <t>Источники финансирования инвестиционной программы всего (I+II), в том числе:</t>
  </si>
  <si>
    <t>I</t>
  </si>
  <si>
    <t>Собственные средства всего, в том числе:</t>
  </si>
  <si>
    <t>1.1</t>
  </si>
  <si>
    <t>Прибыль, направляемая на инвестиции, в том числе:</t>
  </si>
  <si>
    <t>1.1.1</t>
  </si>
  <si>
    <t>полученная от реализации продукции и оказанных услуг по регулируемым ценам (тарифам)</t>
  </si>
  <si>
    <t>1.1.2</t>
  </si>
  <si>
    <t>прибыль от продажи электрической энергии (мощности) по нерегулируемым ценам всего, в том числе</t>
  </si>
  <si>
    <t>1.1.3</t>
  </si>
  <si>
    <t>прочая прибыль</t>
  </si>
  <si>
    <t>1.2</t>
  </si>
  <si>
    <t>Амортизация основных средств всего, в том числе:</t>
  </si>
  <si>
    <t>1.2.1</t>
  </si>
  <si>
    <t>текущая амортизация, учтенная в ценах (тарифах), всего, в том числе:</t>
  </si>
  <si>
    <t>1.2.1.1</t>
  </si>
  <si>
    <t>Реализация электрической энергии и мощности</t>
  </si>
  <si>
    <t>1.2.2</t>
  </si>
  <si>
    <t>прочая текущая амортизация</t>
  </si>
  <si>
    <t>1.2.3</t>
  </si>
  <si>
    <t>недоиспользованная амортизация прошлых лет всего, в том числе:</t>
  </si>
  <si>
    <t>1.2.3.1</t>
  </si>
  <si>
    <t>1.3</t>
  </si>
  <si>
    <t>Возврат налога на добавленную стоимость</t>
  </si>
  <si>
    <t>1.4</t>
  </si>
  <si>
    <t xml:space="preserve">Прочие собственные средства всего, в том числе: </t>
  </si>
  <si>
    <t>1.4.1</t>
  </si>
  <si>
    <t>средства от эмиссии акций</t>
  </si>
  <si>
    <t>1.4.2</t>
  </si>
  <si>
    <t>остаток собственных средств на начало года</t>
  </si>
  <si>
    <t>II</t>
  </si>
  <si>
    <t>Привлеченные средства, всего, в том числе:</t>
  </si>
  <si>
    <t>2.1</t>
  </si>
  <si>
    <t>Кредиты</t>
  </si>
  <si>
    <t>2.2</t>
  </si>
  <si>
    <t>Облигационные займы</t>
  </si>
  <si>
    <t>2.3</t>
  </si>
  <si>
    <t>Векселя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</si>
  <si>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</si>
  <si>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</si>
  <si>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</si>
  <si>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</si>
  <si>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</si>
  <si>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</si>
  <si>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</si>
  <si>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</si>
  <si>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</si>
  <si>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</si>
  <si>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</si>
  <si>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</si>
  <si>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</si>
  <si>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</si>
  <si>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</si>
  <si>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</si>
  <si>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</si>
  <si>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</si>
  <si>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</si>
  <si>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</si>
  <si>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t>Инвестиции всего без НДС</t>
  </si>
  <si>
    <t>Амортизация</t>
  </si>
  <si>
    <t>НДС</t>
  </si>
  <si>
    <t>Инвестиции всего с НДС</t>
  </si>
  <si>
    <t>Раздел 3. Цели реализации инвестиционных проектов сетевой организации</t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</si>
  <si>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</si>
  <si>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t>_______________________________________________</t>
  </si>
  <si>
    <t>Идентифика-тор инвестицион-ного проекта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</si>
  <si>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</si>
  <si>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</si>
  <si>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</si>
  <si>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</si>
  <si>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</si>
  <si>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</si>
  <si>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</si>
  <si>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</si>
  <si>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</si>
  <si>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t>Наименование количественного показателя, соответствующего цели</t>
  </si>
  <si>
    <t>…</t>
  </si>
  <si>
    <t>4.1</t>
  </si>
  <si>
    <t>4.2</t>
  </si>
  <si>
    <t>4.4</t>
  </si>
  <si>
    <t>4. …</t>
  </si>
  <si>
    <t>5.1</t>
  </si>
  <si>
    <t>5.2</t>
  </si>
  <si>
    <t>5.4</t>
  </si>
  <si>
    <t>5.…</t>
  </si>
  <si>
    <t>6.1</t>
  </si>
  <si>
    <t>6.2</t>
  </si>
  <si>
    <t>6.4</t>
  </si>
  <si>
    <t>6. …</t>
  </si>
  <si>
    <t>7.1</t>
  </si>
  <si>
    <t>7.2</t>
  </si>
  <si>
    <t>7.4</t>
  </si>
  <si>
    <t>7. …</t>
  </si>
  <si>
    <t>8.1</t>
  </si>
  <si>
    <t>8.2</t>
  </si>
  <si>
    <t>8.4</t>
  </si>
  <si>
    <t>8. …</t>
  </si>
  <si>
    <t>9.1</t>
  </si>
  <si>
    <t>9.2</t>
  </si>
  <si>
    <t>9.4</t>
  </si>
  <si>
    <t>9. …</t>
  </si>
  <si>
    <t>10.1</t>
  </si>
  <si>
    <t>10.2</t>
  </si>
  <si>
    <t>10.4</t>
  </si>
  <si>
    <t>10. …</t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</si>
  <si>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</si>
  <si>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</si>
  <si>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</si>
  <si>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</si>
  <si>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t>План ввода основных средств</t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</si>
  <si>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</si>
  <si>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t>филиал "СмоленскАтомЭнергоСбыт" АО "АтомЭнергоСбыт"</t>
  </si>
  <si>
    <t>Утвержденный план принятия основных средств и нематериальных активов к бухгалтерскому учету на год</t>
  </si>
  <si>
    <t>I кв.</t>
  </si>
  <si>
    <t>Утвержденный план 
2018 года</t>
  </si>
  <si>
    <t>III кв.</t>
  </si>
  <si>
    <t>IV кв.</t>
  </si>
  <si>
    <t>Итого утвержденный план
за год</t>
  </si>
  <si>
    <r>
      <t>км ЛЭП</t>
    </r>
    <r>
      <rPr>
        <vertAlign val="superscript"/>
        <sz val="12"/>
        <rFont val="Times New Roman"/>
        <family val="1"/>
        <charset val="204"/>
      </rPr>
      <t>4)</t>
    </r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</si>
  <si>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</si>
  <si>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</si>
  <si>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</si>
  <si>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</si>
  <si>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</si>
  <si>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</si>
  <si>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</si>
  <si>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</si>
  <si>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</si>
  <si>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</si>
  <si>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</si>
  <si>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</si>
  <si>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</si>
  <si>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</si>
  <si>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</si>
  <si>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</si>
  <si>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</si>
  <si>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</si>
  <si>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</si>
  <si>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</si>
  <si>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</si>
  <si>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</si>
  <si>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</si>
  <si>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</si>
  <si>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</si>
  <si>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</si>
  <si>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</si>
  <si>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</si>
  <si>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</si>
  <si>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</si>
  <si>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</si>
  <si>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</si>
  <si>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</si>
  <si>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</si>
  <si>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r>
      <t>год X</t>
    </r>
    <r>
      <rPr>
        <vertAlign val="superscript"/>
        <sz val="12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</si>
  <si>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rFont val="Times New Roman"/>
        <family val="1"/>
        <charset val="204"/>
      </rPr>
      <t>3)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</si>
  <si>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</si>
  <si>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t>Квартал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</si>
  <si>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</si>
  <si>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4.3.1 - 4.3.6  или 4.2.1 - 4.3.6.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</si>
  <si>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2024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</si>
  <si>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2027 года</t>
    </r>
  </si>
  <si>
    <t>3.5.</t>
  </si>
  <si>
    <t>3.6.</t>
  </si>
  <si>
    <t>Мобильный ЦОК</t>
  </si>
  <si>
    <t>2027 год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</si>
  <si>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</si>
  <si>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</si>
  <si>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</si>
  <si>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</si>
  <si>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</si>
  <si>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Прибыль</t>
  </si>
  <si>
    <t>Дизельные генераторы</t>
  </si>
  <si>
    <t>МФУ А3</t>
  </si>
  <si>
    <t>1.1.</t>
  </si>
  <si>
    <t>O_D06</t>
  </si>
  <si>
    <t>O_D07</t>
  </si>
  <si>
    <t>O_D08</t>
  </si>
  <si>
    <t>Финансирование капитальных вложений в прогнозных ценах соответствующих лет, млн. рублей (с НДС)</t>
  </si>
  <si>
    <t>Автобус ГАЗ 8-местный</t>
  </si>
  <si>
    <t>3.7.</t>
  </si>
  <si>
    <t>Грузопассажирский фургон ГАЗ</t>
  </si>
  <si>
    <t>3.8.</t>
  </si>
  <si>
    <t>Вывеска у центрального входа</t>
  </si>
  <si>
    <t>1.2.</t>
  </si>
  <si>
    <t>Код безопасности</t>
  </si>
  <si>
    <t>Позитив Технолоджис</t>
  </si>
  <si>
    <t>Usergate</t>
  </si>
  <si>
    <t>Внедрение сетевого оборудования UG и КБ</t>
  </si>
  <si>
    <t>Внедрение SNS и vGate</t>
  </si>
  <si>
    <t>Внедрение PT SIEM и VM</t>
  </si>
  <si>
    <t>Аттестация СКЗИ по ИБ класс защищенности 1Г</t>
  </si>
  <si>
    <t>N_D11</t>
  </si>
  <si>
    <t>Обеспечение мероприятий по информационной безопасности</t>
  </si>
  <si>
    <t>O_D11</t>
  </si>
  <si>
    <t>O_D09</t>
  </si>
  <si>
    <t>O_D10</t>
  </si>
  <si>
    <t>Заместитель генерального директора - директор обособленного подразделения</t>
  </si>
  <si>
    <t>Д.В. 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</si>
</sst>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56" x14ac:knownFonts="1">
    <font>
      <sz val="12"/>
      <color theme="1"/>
      <name val="Times New Roman"/>
    </font>
    <font>
      <sz val="11"/>
      <name val="Calibri"/>
      <family val="2"/>
      <charset val="204"/>
    </font>
    <font>
      <sz val="11"/>
      <color indexed="65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2"/>
      <name val="Times New Roman"/>
      <family val="1"/>
      <charset val="204"/>
    </font>
    <font>
      <sz val="11"/>
      <name val="SimSun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2"/>
      <name val="Calibri"/>
      <family val="2"/>
      <charset val="204"/>
    </font>
    <font>
      <sz val="10"/>
      <name val="Arial Narrow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</font>
    <font>
      <sz val="12"/>
      <name val="Times New Roman CYR"/>
    </font>
    <font>
      <sz val="9"/>
      <color theme="1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2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3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1" fillId="4" borderId="0" applyNumberFormat="0" applyBorder="0"/>
    <xf numFmtId="0" fontId="1" fillId="5" borderId="0" applyNumberFormat="0" applyBorder="0"/>
    <xf numFmtId="0" fontId="1" fillId="6" borderId="0" applyNumberFormat="0" applyBorder="0"/>
    <xf numFmtId="0" fontId="1" fillId="7" borderId="0" applyNumberFormat="0" applyBorder="0"/>
    <xf numFmtId="0" fontId="1" fillId="8" borderId="0" applyNumberFormat="0" applyBorder="0"/>
    <xf numFmtId="0" fontId="1" fillId="9" borderId="0" applyNumberFormat="0" applyBorder="0"/>
    <xf numFmtId="0" fontId="1" fillId="10" borderId="0" applyNumberFormat="0" applyBorder="0"/>
    <xf numFmtId="0" fontId="1" fillId="5" borderId="0" applyNumberFormat="0" applyBorder="0"/>
    <xf numFmtId="0" fontId="1" fillId="8" borderId="0" applyNumberFormat="0" applyBorder="0"/>
    <xf numFmtId="0" fontId="1" fillId="11" borderId="0" applyNumberFormat="0" applyBorder="0"/>
    <xf numFmtId="0" fontId="2" fillId="12" borderId="0" applyNumberFormat="0" applyBorder="0"/>
    <xf numFmtId="0" fontId="2" fillId="9" borderId="0" applyNumberFormat="0" applyBorder="0"/>
    <xf numFmtId="0" fontId="2" fillId="10" borderId="0" applyNumberFormat="0" applyBorder="0"/>
    <xf numFmtId="0" fontId="2" fillId="13" borderId="0" applyNumberFormat="0" applyBorder="0"/>
    <xf numFmtId="0" fontId="2" fillId="14" borderId="0" applyNumberFormat="0" applyBorder="0"/>
    <xf numFmtId="0" fontId="2" fillId="15" borderId="0" applyNumberFormat="0" applyBorder="0"/>
    <xf numFmtId="0" fontId="3" fillId="0" borderId="0"/>
    <xf numFmtId="0" fontId="2" fillId="16" borderId="0" applyNumberFormat="0" applyBorder="0"/>
    <xf numFmtId="0" fontId="2" fillId="17" borderId="0" applyNumberFormat="0" applyBorder="0"/>
    <xf numFmtId="0" fontId="2" fillId="18" borderId="0" applyNumberFormat="0" applyBorder="0"/>
    <xf numFmtId="0" fontId="2" fillId="13" borderId="0" applyNumberFormat="0" applyBorder="0"/>
    <xf numFmtId="0" fontId="2" fillId="14" borderId="0" applyNumberFormat="0" applyBorder="0"/>
    <xf numFmtId="0" fontId="2" fillId="19" borderId="0" applyNumberFormat="0" applyBorder="0"/>
    <xf numFmtId="0" fontId="4" fillId="7" borderId="1" applyNumberFormat="0"/>
    <xf numFmtId="0" fontId="5" fillId="20" borderId="2" applyNumberFormat="0"/>
    <xf numFmtId="0" fontId="6" fillId="20" borderId="1" applyNumberFormat="0"/>
    <xf numFmtId="0" fontId="7" fillId="0" borderId="3" applyNumberFormat="0" applyFill="0"/>
    <xf numFmtId="0" fontId="8" fillId="0" borderId="4" applyNumberFormat="0" applyFill="0"/>
    <xf numFmtId="0" fontId="9" fillId="0" borderId="5" applyNumberFormat="0" applyFill="0"/>
    <xf numFmtId="0" fontId="9" fillId="0" borderId="0" applyNumberFormat="0" applyFill="0" applyBorder="0"/>
    <xf numFmtId="0" fontId="10" fillId="0" borderId="6" applyNumberFormat="0" applyFill="0"/>
    <xf numFmtId="0" fontId="11" fillId="21" borderId="7" applyNumberFormat="0"/>
    <xf numFmtId="0" fontId="12" fillId="0" borderId="0" applyNumberFormat="0" applyFill="0" applyBorder="0"/>
    <xf numFmtId="0" fontId="13" fillId="22" borderId="0" applyNumberFormat="0" applyBorder="0"/>
    <xf numFmtId="0" fontId="14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6" fillId="0" borderId="0"/>
    <xf numFmtId="0" fontId="14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16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8" fillId="3" borderId="0" applyNumberFormat="0" applyBorder="0"/>
    <xf numFmtId="0" fontId="19" fillId="0" borderId="0" applyNumberFormat="0" applyFill="0" applyBorder="0"/>
    <xf numFmtId="0" fontId="1" fillId="23" borderId="8" applyNumberFormat="0" applyFont="0"/>
    <xf numFmtId="9" fontId="3" fillId="0" borderId="0" applyFont="0" applyFill="0" applyBorder="0"/>
    <xf numFmtId="9" fontId="20" fillId="0" borderId="0" applyFill="0" applyBorder="0"/>
    <xf numFmtId="9" fontId="15" fillId="0" borderId="0" applyFont="0" applyFill="0" applyBorder="0"/>
    <xf numFmtId="9" fontId="16" fillId="0" borderId="0" applyFont="0" applyFill="0" applyBorder="0"/>
    <xf numFmtId="9" fontId="14" fillId="0" borderId="0" applyFont="0" applyFill="0" applyBorder="0"/>
    <xf numFmtId="0" fontId="21" fillId="0" borderId="9" applyNumberFormat="0" applyFill="0"/>
    <xf numFmtId="0" fontId="22" fillId="0" borderId="0"/>
    <xf numFmtId="0" fontId="23" fillId="0" borderId="0" applyNumberForma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5" fontId="3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4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6" fontId="14" fillId="0" borderId="0" applyFont="0" applyFill="0" applyBorder="0"/>
    <xf numFmtId="164" fontId="14" fillId="0" borderId="0" applyFont="0" applyFill="0" applyBorder="0"/>
    <xf numFmtId="164" fontId="24" fillId="0" borderId="0" applyFont="0" applyFill="0" applyBorder="0"/>
    <xf numFmtId="166" fontId="3" fillId="0" borderId="0" applyFont="0" applyFill="0" applyBorder="0"/>
    <xf numFmtId="164" fontId="14" fillId="0" borderId="0" applyFont="0" applyFill="0" applyBorder="0"/>
    <xf numFmtId="0" fontId="25" fillId="4" borderId="0" applyNumberFormat="0" applyBorder="0"/>
    <xf numFmtId="9" fontId="53" fillId="0" borderId="0" applyFont="0" applyFill="0" applyBorder="0" applyAlignment="0" applyProtection="0"/>
  </cellStyleXfs>
  <cellXfs count="267">
    <xf numFmtId="0" fontId="0" fillId="0" borderId="0" xfId="0"/>
    <xf numFmtId="0" fontId="16" fillId="0" borderId="0" xfId="0" applyFont="1"/>
    <xf numFmtId="0" fontId="26" fillId="0" borderId="0" xfId="42" applyFont="1" applyAlignment="1">
      <alignment horizontal="right" vertical="center"/>
    </xf>
    <xf numFmtId="0" fontId="26" fillId="0" borderId="0" xfId="42" applyFont="1" applyAlignment="1">
      <alignment horizontal="right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8" fillId="0" borderId="0" xfId="151" applyFont="1" applyAlignment="1">
      <alignment horizontal="center" vertical="center"/>
    </xf>
    <xf numFmtId="0" fontId="29" fillId="0" borderId="0" xfId="151" applyFont="1" applyAlignment="1">
      <alignment vertical="center"/>
    </xf>
    <xf numFmtId="0" fontId="0" fillId="0" borderId="0" xfId="151" applyFont="1" applyAlignment="1">
      <alignment horizontal="center" vertical="top"/>
    </xf>
    <xf numFmtId="0" fontId="0" fillId="0" borderId="0" xfId="151" applyFont="1" applyAlignment="1">
      <alignment vertical="top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textRotation="90" wrapText="1"/>
    </xf>
    <xf numFmtId="0" fontId="16" fillId="0" borderId="18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textRotation="90" wrapText="1"/>
    </xf>
    <xf numFmtId="3" fontId="30" fillId="0" borderId="10" xfId="0" applyNumberFormat="1" applyFont="1" applyBorder="1" applyAlignment="1">
      <alignment horizontal="center" vertical="center" wrapText="1"/>
    </xf>
    <xf numFmtId="167" fontId="30" fillId="0" borderId="10" xfId="0" applyNumberFormat="1" applyFont="1" applyBorder="1" applyAlignment="1">
      <alignment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167" fontId="0" fillId="0" borderId="10" xfId="0" applyNumberFormat="1" applyBorder="1" applyAlignment="1">
      <alignment horizontal="left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17" fontId="16" fillId="0" borderId="10" xfId="0" applyNumberFormat="1" applyFont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167" fontId="0" fillId="0" borderId="10" xfId="0" applyNumberFormat="1" applyBorder="1" applyAlignment="1">
      <alignment vertical="center" wrapText="1"/>
    </xf>
    <xf numFmtId="17" fontId="16" fillId="0" borderId="10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/>
    </xf>
    <xf numFmtId="167" fontId="16" fillId="0" borderId="10" xfId="0" applyNumberFormat="1" applyFont="1" applyBorder="1" applyAlignment="1">
      <alignment horizontal="left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" fontId="27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0" fontId="32" fillId="0" borderId="0" xfId="0" applyFont="1"/>
    <xf numFmtId="4" fontId="16" fillId="0" borderId="0" xfId="0" applyNumberFormat="1" applyFont="1"/>
    <xf numFmtId="0" fontId="16" fillId="0" borderId="0" xfId="0" applyFont="1" applyAlignment="1">
      <alignment horizontal="left" wrapText="1"/>
    </xf>
    <xf numFmtId="0" fontId="27" fillId="0" borderId="0" xfId="0" applyFont="1"/>
    <xf numFmtId="0" fontId="16" fillId="0" borderId="18" xfId="0" applyFont="1" applyBorder="1" applyAlignment="1">
      <alignment horizontal="center" vertical="center" wrapText="1"/>
    </xf>
    <xf numFmtId="0" fontId="16" fillId="0" borderId="10" xfId="42" applyFont="1" applyBorder="1" applyAlignment="1">
      <alignment horizontal="center" vertical="center" textRotation="90" wrapText="1"/>
    </xf>
    <xf numFmtId="17" fontId="16" fillId="0" borderId="0" xfId="0" applyNumberFormat="1" applyFont="1"/>
    <xf numFmtId="0" fontId="31" fillId="0" borderId="0" xfId="0" applyFont="1"/>
    <xf numFmtId="3" fontId="31" fillId="0" borderId="10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2" fontId="16" fillId="0" borderId="0" xfId="0" applyNumberFormat="1" applyFont="1" applyAlignment="1">
      <alignment horizontal="center"/>
    </xf>
    <xf numFmtId="0" fontId="31" fillId="0" borderId="0" xfId="48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186" applyFont="1"/>
    <xf numFmtId="0" fontId="16" fillId="0" borderId="10" xfId="50" applyFont="1" applyBorder="1" applyAlignment="1">
      <alignment horizontal="center" vertical="center" wrapText="1"/>
    </xf>
    <xf numFmtId="0" fontId="31" fillId="0" borderId="0" xfId="50" applyFont="1" applyAlignment="1">
      <alignment vertical="center"/>
    </xf>
    <xf numFmtId="0" fontId="16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 textRotation="90" wrapText="1"/>
    </xf>
    <xf numFmtId="3" fontId="31" fillId="0" borderId="10" xfId="50" applyNumberFormat="1" applyFont="1" applyBorder="1" applyAlignment="1">
      <alignment horizontal="center" vertical="center"/>
    </xf>
    <xf numFmtId="0" fontId="31" fillId="0" borderId="10" xfId="50" applyFont="1" applyBorder="1" applyAlignment="1">
      <alignment horizontal="left" vertical="center" wrapText="1"/>
    </xf>
    <xf numFmtId="4" fontId="31" fillId="0" borderId="10" xfId="50" applyNumberFormat="1" applyFont="1" applyBorder="1" applyAlignment="1">
      <alignment horizontal="center" vertical="center"/>
    </xf>
    <xf numFmtId="49" fontId="31" fillId="0" borderId="10" xfId="50" applyNumberFormat="1" applyFont="1" applyBorder="1" applyAlignment="1">
      <alignment horizontal="center" vertical="center"/>
    </xf>
    <xf numFmtId="3" fontId="16" fillId="0" borderId="10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 wrapText="1"/>
    </xf>
    <xf numFmtId="4" fontId="16" fillId="0" borderId="10" xfId="50" applyNumberFormat="1" applyFont="1" applyBorder="1" applyAlignment="1">
      <alignment horizontal="center" vertical="center"/>
    </xf>
    <xf numFmtId="49" fontId="16" fillId="0" borderId="10" xfId="50" applyNumberFormat="1" applyFont="1" applyBorder="1" applyAlignment="1">
      <alignment horizontal="center" vertical="center"/>
    </xf>
    <xf numFmtId="0" fontId="31" fillId="0" borderId="10" xfId="50" applyFont="1" applyBorder="1" applyAlignment="1">
      <alignment horizontal="center" vertical="center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186" applyFont="1" applyAlignment="1">
      <alignment horizontal="center" vertical="center"/>
    </xf>
    <xf numFmtId="0" fontId="16" fillId="0" borderId="0" xfId="186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50" applyFont="1" applyAlignment="1">
      <alignment horizontal="center" vertical="center"/>
    </xf>
    <xf numFmtId="0" fontId="16" fillId="0" borderId="0" xfId="0" applyFont="1" applyAlignment="1">
      <alignment horizontal="center" vertical="center" textRotation="90" wrapText="1"/>
    </xf>
    <xf numFmtId="0" fontId="16" fillId="0" borderId="0" xfId="50" applyFont="1" applyAlignment="1">
      <alignment horizontal="center" vertical="center" textRotation="90" wrapText="1"/>
    </xf>
    <xf numFmtId="0" fontId="16" fillId="0" borderId="0" xfId="50" applyFont="1" applyAlignment="1">
      <alignment horizontal="center" vertical="center" wrapText="1"/>
    </xf>
    <xf numFmtId="49" fontId="16" fillId="0" borderId="0" xfId="5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0" xfId="151" applyFont="1" applyBorder="1" applyAlignment="1">
      <alignment horizontal="center" vertical="center" wrapText="1"/>
    </xf>
    <xf numFmtId="0" fontId="16" fillId="0" borderId="10" xfId="0" applyFont="1" applyBorder="1"/>
    <xf numFmtId="49" fontId="31" fillId="0" borderId="1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4" fontId="16" fillId="0" borderId="10" xfId="50" applyNumberFormat="1" applyFont="1" applyBorder="1" applyAlignment="1">
      <alignment horizontal="center" vertical="center" wrapText="1"/>
    </xf>
    <xf numFmtId="167" fontId="31" fillId="0" borderId="1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24" borderId="0" xfId="44" applyFont="1" applyFill="1"/>
    <xf numFmtId="49" fontId="34" fillId="24" borderId="0" xfId="44" applyNumberFormat="1" applyFont="1" applyFill="1" applyAlignment="1">
      <alignment horizontal="center" vertical="center"/>
    </xf>
    <xf numFmtId="0" fontId="16" fillId="24" borderId="0" xfId="44" applyFont="1" applyFill="1" applyAlignment="1">
      <alignment wrapText="1"/>
    </xf>
    <xf numFmtId="0" fontId="31" fillId="0" borderId="0" xfId="48" applyFont="1"/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16" fillId="24" borderId="0" xfId="44" applyFont="1" applyFill="1" applyAlignment="1">
      <alignment horizontal="right"/>
    </xf>
    <xf numFmtId="17" fontId="16" fillId="24" borderId="0" xfId="44" applyNumberFormat="1" applyFont="1" applyFill="1"/>
    <xf numFmtId="0" fontId="31" fillId="24" borderId="0" xfId="44" applyFont="1" applyFill="1"/>
    <xf numFmtId="49" fontId="34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168" fontId="16" fillId="0" borderId="10" xfId="44" applyNumberFormat="1" applyFont="1" applyBorder="1" applyAlignment="1">
      <alignment horizontal="center" vertical="center" wrapText="1"/>
    </xf>
    <xf numFmtId="168" fontId="16" fillId="24" borderId="10" xfId="44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 indent="1"/>
    </xf>
    <xf numFmtId="0" fontId="16" fillId="0" borderId="10" xfId="44" applyFont="1" applyBorder="1" applyAlignment="1">
      <alignment horizontal="left" vertical="center" wrapText="1" indent="3"/>
    </xf>
    <xf numFmtId="0" fontId="16" fillId="0" borderId="10" xfId="44" applyFont="1" applyBorder="1" applyAlignment="1">
      <alignment horizontal="left" vertical="center" wrapText="1" indent="5"/>
    </xf>
    <xf numFmtId="169" fontId="16" fillId="24" borderId="0" xfId="44" applyNumberFormat="1" applyFont="1" applyFill="1"/>
    <xf numFmtId="168" fontId="16" fillId="24" borderId="0" xfId="44" applyNumberFormat="1" applyFont="1" applyFill="1"/>
    <xf numFmtId="0" fontId="37" fillId="0" borderId="0" xfId="151" applyFont="1"/>
    <xf numFmtId="0" fontId="30" fillId="0" borderId="0" xfId="151" applyFont="1" applyAlignment="1">
      <alignment horizontal="center" vertical="center" wrapText="1"/>
    </xf>
    <xf numFmtId="0" fontId="37" fillId="0" borderId="0" xfId="151" applyFont="1" applyAlignment="1">
      <alignment vertical="center"/>
    </xf>
    <xf numFmtId="0" fontId="33" fillId="0" borderId="0" xfId="151" applyFont="1"/>
    <xf numFmtId="0" fontId="0" fillId="0" borderId="10" xfId="151" applyFont="1" applyBorder="1" applyAlignment="1">
      <alignment horizontal="center" vertical="center" textRotation="90" wrapText="1"/>
    </xf>
    <xf numFmtId="17" fontId="0" fillId="0" borderId="10" xfId="151" applyNumberFormat="1" applyFont="1" applyBorder="1" applyAlignment="1">
      <alignment horizontal="center" vertical="center" textRotation="90" wrapText="1"/>
    </xf>
    <xf numFmtId="0" fontId="0" fillId="0" borderId="0" xfId="151" applyFont="1"/>
    <xf numFmtId="0" fontId="0" fillId="0" borderId="10" xfId="151" applyFont="1" applyBorder="1" applyAlignment="1">
      <alignment horizontal="center" vertical="center"/>
    </xf>
    <xf numFmtId="0" fontId="0" fillId="0" borderId="10" xfId="151" applyFont="1" applyBorder="1" applyAlignment="1">
      <alignment horizontal="center"/>
    </xf>
    <xf numFmtId="49" fontId="0" fillId="0" borderId="10" xfId="151" applyNumberFormat="1" applyFont="1" applyBorder="1" applyAlignment="1">
      <alignment horizontal="center"/>
    </xf>
    <xf numFmtId="49" fontId="0" fillId="0" borderId="10" xfId="151" applyNumberFormat="1" applyFont="1" applyBorder="1" applyAlignment="1">
      <alignment horizontal="center" vertical="center"/>
    </xf>
    <xf numFmtId="0" fontId="30" fillId="0" borderId="10" xfId="151" applyFont="1" applyBorder="1" applyAlignment="1">
      <alignment horizontal="center" vertical="center" wrapText="1"/>
    </xf>
    <xf numFmtId="0" fontId="38" fillId="0" borderId="10" xfId="151" applyFont="1" applyBorder="1" applyAlignment="1">
      <alignment horizontal="center"/>
    </xf>
    <xf numFmtId="0" fontId="31" fillId="0" borderId="20" xfId="186" applyFont="1" applyBorder="1"/>
    <xf numFmtId="0" fontId="16" fillId="0" borderId="0" xfId="0" applyFont="1" applyAlignment="1">
      <alignment horizontal="right"/>
    </xf>
    <xf numFmtId="0" fontId="39" fillId="0" borderId="0" xfId="50" applyFont="1" applyAlignment="1">
      <alignment horizontal="center" vertical="center"/>
    </xf>
    <xf numFmtId="0" fontId="16" fillId="0" borderId="19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28" fillId="0" borderId="0" xfId="151" applyFont="1" applyAlignment="1">
      <alignment horizontal="center" vertical="center"/>
    </xf>
    <xf numFmtId="0" fontId="0" fillId="0" borderId="0" xfId="151" applyFont="1" applyAlignment="1">
      <alignment horizontal="center" vertical="top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textRotation="90" wrapText="1"/>
    </xf>
    <xf numFmtId="0" fontId="27" fillId="0" borderId="0" xfId="0" applyFont="1" applyAlignment="1">
      <alignment horizontal="center"/>
    </xf>
    <xf numFmtId="0" fontId="16" fillId="0" borderId="10" xfId="50" applyFont="1" applyBorder="1" applyAlignment="1">
      <alignment horizontal="center" vertical="center" wrapText="1"/>
    </xf>
    <xf numFmtId="0" fontId="31" fillId="0" borderId="0" xfId="48" applyFont="1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0" fillId="0" borderId="10" xfId="5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textRotation="90" wrapText="1"/>
    </xf>
    <xf numFmtId="0" fontId="50" fillId="0" borderId="10" xfId="50" applyFont="1" applyBorder="1" applyAlignment="1">
      <alignment horizontal="center" vertical="center" textRotation="90" wrapText="1"/>
    </xf>
    <xf numFmtId="0" fontId="50" fillId="0" borderId="10" xfId="50" applyFont="1" applyBorder="1" applyAlignment="1">
      <alignment horizontal="center" vertical="center"/>
    </xf>
    <xf numFmtId="4" fontId="52" fillId="0" borderId="10" xfId="50" applyNumberFormat="1" applyFont="1" applyBorder="1" applyAlignment="1">
      <alignment horizontal="center" vertical="center"/>
    </xf>
    <xf numFmtId="49" fontId="52" fillId="0" borderId="10" xfId="50" applyNumberFormat="1" applyFont="1" applyBorder="1" applyAlignment="1">
      <alignment horizontal="center" vertical="center"/>
    </xf>
    <xf numFmtId="49" fontId="50" fillId="0" borderId="10" xfId="50" applyNumberFormat="1" applyFont="1" applyBorder="1" applyAlignment="1">
      <alignment horizontal="center" vertical="center"/>
    </xf>
    <xf numFmtId="4" fontId="50" fillId="0" borderId="10" xfId="50" applyNumberFormat="1" applyFont="1" applyBorder="1" applyAlignment="1">
      <alignment horizontal="center" vertical="center"/>
    </xf>
    <xf numFmtId="49" fontId="34" fillId="24" borderId="0" xfId="44" applyNumberFormat="1" applyFont="1" applyFill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 wrapText="1"/>
    </xf>
    <xf numFmtId="4" fontId="49" fillId="0" borderId="10" xfId="0" applyNumberFormat="1" applyFont="1" applyBorder="1" applyAlignment="1">
      <alignment horizontal="center" vertical="center" wrapText="1"/>
    </xf>
    <xf numFmtId="168" fontId="16" fillId="0" borderId="10" xfId="44" applyNumberFormat="1" applyFont="1" applyFill="1" applyBorder="1" applyAlignment="1">
      <alignment horizontal="center" vertical="center" wrapText="1"/>
    </xf>
    <xf numFmtId="168" fontId="31" fillId="0" borderId="10" xfId="50" applyNumberFormat="1" applyFont="1" applyBorder="1" applyAlignment="1">
      <alignment horizontal="center" vertical="center"/>
    </xf>
    <xf numFmtId="10" fontId="54" fillId="0" borderId="0" xfId="242" applyNumberFormat="1" applyFont="1" applyFill="1" applyBorder="1" applyAlignment="1" applyProtection="1">
      <alignment horizontal="center"/>
    </xf>
    <xf numFmtId="0" fontId="49" fillId="0" borderId="0" xfId="0" applyFont="1"/>
    <xf numFmtId="10" fontId="55" fillId="0" borderId="0" xfId="242" applyNumberFormat="1" applyFont="1" applyFill="1" applyBorder="1" applyAlignment="1" applyProtection="1">
      <alignment horizontal="center"/>
    </xf>
    <xf numFmtId="0" fontId="16" fillId="0" borderId="10" xfId="0" applyFont="1" applyBorder="1" applyAlignment="1">
      <alignment horizontal="center" vertical="center" wrapText="1"/>
    </xf>
    <xf numFmtId="2" fontId="16" fillId="0" borderId="0" xfId="0" applyNumberFormat="1" applyFont="1"/>
    <xf numFmtId="2" fontId="31" fillId="0" borderId="0" xfId="0" applyNumberFormat="1" applyFont="1"/>
    <xf numFmtId="0" fontId="16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3" fontId="53" fillId="0" borderId="10" xfId="0" applyNumberFormat="1" applyFont="1" applyBorder="1" applyAlignment="1">
      <alignment horizontal="center" vertical="center"/>
    </xf>
    <xf numFmtId="0" fontId="27" fillId="0" borderId="0" xfId="0" applyFont="1" applyAlignment="1"/>
    <xf numFmtId="0" fontId="28" fillId="0" borderId="0" xfId="151" applyFont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167" fontId="53" fillId="0" borderId="10" xfId="0" applyNumberFormat="1" applyFont="1" applyBorder="1" applyAlignment="1">
      <alignment horizontal="left" vertical="center" wrapText="1"/>
    </xf>
    <xf numFmtId="167" fontId="16" fillId="0" borderId="10" xfId="0" applyNumberFormat="1" applyFont="1" applyFill="1" applyBorder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2" fontId="16" fillId="0" borderId="10" xfId="50" applyNumberFormat="1" applyFont="1" applyBorder="1" applyAlignment="1">
      <alignment horizontal="center" vertical="center"/>
    </xf>
    <xf numFmtId="0" fontId="16" fillId="0" borderId="0" xfId="0" applyFont="1" applyAlignment="1">
      <alignment wrapText="1"/>
    </xf>
    <xf numFmtId="4" fontId="31" fillId="0" borderId="0" xfId="0" applyNumberFormat="1" applyFont="1"/>
    <xf numFmtId="4" fontId="31" fillId="0" borderId="10" xfId="0" applyNumberFormat="1" applyFont="1" applyFill="1" applyBorder="1" applyAlignment="1">
      <alignment horizontal="center" vertical="center" wrapText="1"/>
    </xf>
    <xf numFmtId="4" fontId="16" fillId="0" borderId="10" xfId="5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24" borderId="23" xfId="44" applyFont="1" applyFill="1" applyBorder="1" applyAlignment="1">
      <alignment horizontal="center" vertical="center" wrapText="1"/>
    </xf>
    <xf numFmtId="0" fontId="49" fillId="25" borderId="23" xfId="44" applyFont="1" applyFill="1" applyBorder="1" applyAlignment="1">
      <alignment horizontal="center" vertical="center" wrapText="1"/>
    </xf>
    <xf numFmtId="0" fontId="34" fillId="24" borderId="23" xfId="44" applyFont="1" applyFill="1" applyBorder="1" applyAlignment="1">
      <alignment horizontal="center" vertical="center" wrapText="1"/>
    </xf>
    <xf numFmtId="0" fontId="16" fillId="24" borderId="23" xfId="44" applyFont="1" applyFill="1" applyBorder="1" applyAlignment="1">
      <alignment horizontal="center"/>
    </xf>
    <xf numFmtId="168" fontId="31" fillId="24" borderId="23" xfId="44" applyNumberFormat="1" applyFont="1" applyFill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vertical="center"/>
    </xf>
    <xf numFmtId="168" fontId="16" fillId="0" borderId="23" xfId="44" applyNumberFormat="1" applyFont="1" applyBorder="1" applyAlignment="1">
      <alignment horizontal="center" vertical="center" wrapText="1"/>
    </xf>
    <xf numFmtId="168" fontId="16" fillId="24" borderId="23" xfId="44" applyNumberFormat="1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 indent="1"/>
    </xf>
    <xf numFmtId="0" fontId="16" fillId="0" borderId="23" xfId="44" applyFont="1" applyBorder="1" applyAlignment="1">
      <alignment horizontal="left" vertical="center" wrapText="1" indent="3"/>
    </xf>
    <xf numFmtId="169" fontId="16" fillId="0" borderId="10" xfId="44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47" fillId="0" borderId="0" xfId="151" applyFont="1" applyAlignment="1">
      <alignment horizontal="center" vertical="center"/>
    </xf>
    <xf numFmtId="0" fontId="28" fillId="0" borderId="0" xfId="151" applyFont="1" applyAlignment="1">
      <alignment horizontal="center" vertical="center"/>
    </xf>
    <xf numFmtId="0" fontId="0" fillId="0" borderId="0" xfId="151" applyFont="1" applyAlignment="1">
      <alignment horizontal="center" vertical="top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textRotation="90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1" fontId="31" fillId="0" borderId="20" xfId="0" applyNumberFormat="1" applyFont="1" applyBorder="1" applyAlignment="1">
      <alignment horizontal="center" vertical="top"/>
    </xf>
    <xf numFmtId="1" fontId="31" fillId="0" borderId="0" xfId="0" applyNumberFormat="1" applyFont="1" applyAlignment="1">
      <alignment horizontal="center" vertical="top"/>
    </xf>
    <xf numFmtId="0" fontId="50" fillId="0" borderId="13" xfId="50" applyFont="1" applyBorder="1" applyAlignment="1">
      <alignment horizontal="center" vertical="center"/>
    </xf>
    <xf numFmtId="0" fontId="50" fillId="0" borderId="14" xfId="50" applyFont="1" applyBorder="1" applyAlignment="1">
      <alignment horizontal="center" vertical="center"/>
    </xf>
    <xf numFmtId="0" fontId="50" fillId="0" borderId="15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6" fillId="0" borderId="14" xfId="50" applyFont="1" applyBorder="1" applyAlignment="1">
      <alignment horizontal="center" vertical="center"/>
    </xf>
    <xf numFmtId="0" fontId="16" fillId="0" borderId="15" xfId="5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/>
    </xf>
    <xf numFmtId="0" fontId="16" fillId="0" borderId="21" xfId="50" applyFont="1" applyBorder="1" applyAlignment="1">
      <alignment horizontal="center" vertical="center" wrapText="1"/>
    </xf>
    <xf numFmtId="0" fontId="16" fillId="0" borderId="18" xfId="50" applyFont="1" applyBorder="1" applyAlignment="1">
      <alignment horizontal="center" vertical="center" wrapText="1"/>
    </xf>
    <xf numFmtId="0" fontId="16" fillId="0" borderId="19" xfId="50" applyFont="1" applyBorder="1" applyAlignment="1">
      <alignment horizontal="center" vertical="center" wrapText="1"/>
    </xf>
    <xf numFmtId="0" fontId="16" fillId="0" borderId="10" xfId="50" applyFont="1" applyBorder="1" applyAlignment="1">
      <alignment horizontal="center" vertical="center" wrapText="1"/>
    </xf>
    <xf numFmtId="0" fontId="16" fillId="0" borderId="10" xfId="50" applyFont="1" applyBorder="1" applyAlignment="1">
      <alignment horizontal="center" vertical="center"/>
    </xf>
    <xf numFmtId="0" fontId="31" fillId="0" borderId="0" xfId="48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20" xfId="186" applyFont="1" applyBorder="1" applyAlignment="1">
      <alignment horizontal="center"/>
    </xf>
    <xf numFmtId="0" fontId="31" fillId="0" borderId="0" xfId="186" applyFont="1" applyAlignment="1">
      <alignment horizontal="center"/>
    </xf>
    <xf numFmtId="0" fontId="0" fillId="0" borderId="10" xfId="151" applyFont="1" applyBorder="1" applyAlignment="1">
      <alignment horizontal="center" vertical="center" wrapText="1"/>
    </xf>
    <xf numFmtId="0" fontId="16" fillId="0" borderId="10" xfId="0" applyFont="1" applyBorder="1"/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0" xfId="186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49" fillId="0" borderId="10" xfId="50" applyFont="1" applyBorder="1" applyAlignment="1">
      <alignment horizontal="center" vertical="center"/>
    </xf>
    <xf numFmtId="0" fontId="16" fillId="24" borderId="0" xfId="44" applyFont="1" applyFill="1" applyAlignment="1">
      <alignment horizontal="left" vertical="top" wrapText="1"/>
    </xf>
    <xf numFmtId="0" fontId="31" fillId="24" borderId="23" xfId="44" applyFont="1" applyFill="1" applyBorder="1" applyAlignment="1">
      <alignment horizontal="left" vertical="center" wrapText="1"/>
    </xf>
    <xf numFmtId="49" fontId="16" fillId="24" borderId="0" xfId="44" applyNumberFormat="1" applyFont="1" applyFill="1" applyAlignment="1">
      <alignment horizontal="left" vertical="center" wrapText="1"/>
    </xf>
    <xf numFmtId="49" fontId="34" fillId="24" borderId="0" xfId="44" applyNumberFormat="1" applyFont="1" applyFill="1" applyAlignment="1">
      <alignment horizontal="center" vertical="center"/>
    </xf>
    <xf numFmtId="0" fontId="31" fillId="24" borderId="0" xfId="44" applyFont="1" applyFill="1" applyAlignment="1">
      <alignment horizontal="center" vertical="center" wrapText="1"/>
    </xf>
    <xf numFmtId="0" fontId="33" fillId="24" borderId="0" xfId="44" applyFont="1" applyFill="1" applyAlignment="1">
      <alignment horizontal="center"/>
    </xf>
    <xf numFmtId="49" fontId="35" fillId="24" borderId="23" xfId="44" applyNumberFormat="1" applyFont="1" applyFill="1" applyBorder="1" applyAlignment="1">
      <alignment horizontal="center" vertical="center" wrapText="1"/>
    </xf>
    <xf numFmtId="0" fontId="36" fillId="24" borderId="23" xfId="44" applyFont="1" applyFill="1" applyBorder="1" applyAlignment="1">
      <alignment horizontal="center" vertical="center" wrapText="1"/>
    </xf>
    <xf numFmtId="0" fontId="16" fillId="24" borderId="23" xfId="44" applyFont="1" applyFill="1" applyBorder="1" applyAlignment="1">
      <alignment horizontal="center" vertical="center" wrapText="1"/>
    </xf>
    <xf numFmtId="0" fontId="31" fillId="0" borderId="0" xfId="48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26" fillId="24" borderId="0" xfId="37" applyFont="1" applyFill="1" applyAlignment="1">
      <alignment horizontal="center" vertical="center"/>
    </xf>
    <xf numFmtId="0" fontId="33" fillId="24" borderId="0" xfId="37" applyFont="1" applyFill="1" applyAlignment="1">
      <alignment horizontal="center" vertical="top"/>
    </xf>
    <xf numFmtId="0" fontId="37" fillId="0" borderId="0" xfId="151" applyFont="1"/>
    <xf numFmtId="0" fontId="37" fillId="0" borderId="0" xfId="151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0" fillId="0" borderId="10" xfId="151" applyFont="1" applyBorder="1" applyAlignment="1">
      <alignment horizontal="center" vertical="center" textRotation="90" wrapText="1"/>
    </xf>
    <xf numFmtId="0" fontId="33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16" fillId="0" borderId="10" xfId="151" applyFont="1" applyBorder="1" applyAlignment="1">
      <alignment horizontal="center" vertical="center" wrapText="1"/>
    </xf>
    <xf numFmtId="0" fontId="30" fillId="0" borderId="0" xfId="151" applyFont="1" applyAlignment="1">
      <alignment horizontal="center" vertical="center" wrapText="1"/>
    </xf>
    <xf numFmtId="0" fontId="29" fillId="0" borderId="0" xfId="151" applyFont="1" applyAlignment="1">
      <alignment horizontal="center" vertical="center"/>
    </xf>
    <xf numFmtId="0" fontId="29" fillId="0" borderId="0" xfId="151" applyFont="1" applyAlignment="1">
      <alignment horizontal="center"/>
    </xf>
    <xf numFmtId="0" fontId="0" fillId="0" borderId="0" xfId="151" applyFont="1"/>
    <xf numFmtId="0" fontId="27" fillId="0" borderId="0" xfId="48" applyFont="1" applyAlignment="1">
      <alignment horizontal="center"/>
    </xf>
    <xf numFmtId="0" fontId="31" fillId="0" borderId="0" xfId="50" applyFont="1" applyAlignment="1">
      <alignment horizontal="center" vertical="center"/>
    </xf>
    <xf numFmtId="0" fontId="16" fillId="0" borderId="0" xfId="50" applyFont="1" applyAlignment="1">
      <alignment horizontal="center" vertical="center"/>
    </xf>
    <xf numFmtId="0" fontId="16" fillId="0" borderId="0" xfId="50" applyFont="1" applyAlignment="1">
      <alignment horizontal="center" vertical="center" wrapText="1"/>
    </xf>
    <xf numFmtId="0" fontId="31" fillId="0" borderId="10" xfId="50" applyFont="1" applyBorder="1" applyAlignment="1">
      <alignment horizontal="center" vertical="center" wrapText="1"/>
    </xf>
    <xf numFmtId="0" fontId="16" fillId="0" borderId="13" xfId="186" applyFont="1" applyBorder="1" applyAlignment="1">
      <alignment horizontal="center" vertical="center" wrapText="1"/>
    </xf>
    <xf numFmtId="0" fontId="16" fillId="0" borderId="14" xfId="186" applyFont="1" applyBorder="1" applyAlignment="1">
      <alignment horizontal="center" vertical="center" wrapText="1"/>
    </xf>
    <xf numFmtId="0" fontId="16" fillId="0" borderId="15" xfId="186" applyFont="1" applyBorder="1" applyAlignment="1">
      <alignment horizontal="center" vertical="center" wrapText="1"/>
    </xf>
  </cellXfs>
  <cellStyles count="243">
    <cellStyle name="20% - Акцент1 2" xfId="1" xr:uid="{00000000-0005-0000-0000-000001000000}"/>
    <cellStyle name="20% - Акцент2 2" xfId="2" xr:uid="{00000000-0005-0000-0000-000003000000}"/>
    <cellStyle name="20% - Акцент3 2" xfId="3" xr:uid="{00000000-0005-0000-0000-000005000000}"/>
    <cellStyle name="20% - Акцент4 2" xfId="4" xr:uid="{00000000-0005-0000-0000-000007000000}"/>
    <cellStyle name="20% - Акцент5 2" xfId="5" xr:uid="{00000000-0005-0000-0000-000009000000}"/>
    <cellStyle name="20% - Акцент6 2" xfId="6" xr:uid="{00000000-0005-0000-0000-00000B000000}"/>
    <cellStyle name="40% - Акцент1 2" xfId="7" xr:uid="{00000000-0005-0000-0000-00000D000000}"/>
    <cellStyle name="40% - Акцент2 2" xfId="8" xr:uid="{00000000-0005-0000-0000-00000F000000}"/>
    <cellStyle name="40% - Акцент3 2" xfId="9" xr:uid="{00000000-0005-0000-0000-000011000000}"/>
    <cellStyle name="40% - Акцент4 2" xfId="10" xr:uid="{00000000-0005-0000-0000-000013000000}"/>
    <cellStyle name="40% - Акцент5 2" xfId="11" xr:uid="{00000000-0005-0000-0000-000015000000}"/>
    <cellStyle name="40% - Акцент6 2" xfId="12" xr:uid="{00000000-0005-0000-0000-000017000000}"/>
    <cellStyle name="60% - Акцент1 2" xfId="13" xr:uid="{00000000-0005-0000-0000-000019000000}"/>
    <cellStyle name="60% - Акцент2 2" xfId="14" xr:uid="{00000000-0005-0000-0000-00001B000000}"/>
    <cellStyle name="60% - Акцент3 2" xfId="15" xr:uid="{00000000-0005-0000-0000-00001D000000}"/>
    <cellStyle name="60% - Акцент4 2" xfId="16" xr:uid="{00000000-0005-0000-0000-00001F000000}"/>
    <cellStyle name="60% - Акцент5 2" xfId="17" xr:uid="{00000000-0005-0000-0000-000021000000}"/>
    <cellStyle name="60% - Акцент6 2" xfId="18" xr:uid="{00000000-0005-0000-0000-000023000000}"/>
    <cellStyle name="Normal 2" xfId="19" xr:uid="{00000000-0005-0000-0000-000024000000}"/>
    <cellStyle name="Акцент1 2" xfId="20" xr:uid="{00000000-0005-0000-0000-000026000000}"/>
    <cellStyle name="Акцент2 2" xfId="21" xr:uid="{00000000-0005-0000-0000-000028000000}"/>
    <cellStyle name="Акцент3 2" xfId="22" xr:uid="{00000000-0005-0000-0000-00002A000000}"/>
    <cellStyle name="Акцент4 2" xfId="23" xr:uid="{00000000-0005-0000-0000-00002C000000}"/>
    <cellStyle name="Акцент5 2" xfId="24" xr:uid="{00000000-0005-0000-0000-00002E000000}"/>
    <cellStyle name="Акцент6 2" xfId="25" xr:uid="{00000000-0005-0000-0000-000030000000}"/>
    <cellStyle name="Ввод  2" xfId="26" xr:uid="{00000000-0005-0000-0000-000032000000}"/>
    <cellStyle name="Вывод 2" xfId="27" xr:uid="{00000000-0005-0000-0000-000034000000}"/>
    <cellStyle name="Вычисление 2" xfId="28" xr:uid="{00000000-0005-0000-0000-000036000000}"/>
    <cellStyle name="Заголовок 1 2" xfId="29" xr:uid="{00000000-0005-0000-0000-000038000000}"/>
    <cellStyle name="Заголовок 2 2" xfId="30" xr:uid="{00000000-0005-0000-0000-00003A000000}"/>
    <cellStyle name="Заголовок 3 2" xfId="31" xr:uid="{00000000-0005-0000-0000-00003C000000}"/>
    <cellStyle name="Заголовок 4 2" xfId="32" xr:uid="{00000000-0005-0000-0000-00003E000000}"/>
    <cellStyle name="Итог 2" xfId="33" xr:uid="{00000000-0005-0000-0000-000040000000}"/>
    <cellStyle name="Контрольная ячейка 2" xfId="34" xr:uid="{00000000-0005-0000-0000-000042000000}"/>
    <cellStyle name="Название 2" xfId="35" xr:uid="{00000000-0005-0000-0000-000044000000}"/>
    <cellStyle name="Нейтральный 2" xfId="36" xr:uid="{00000000-0005-0000-0000-000046000000}"/>
    <cellStyle name="Обычный" xfId="0" builtinId="0"/>
    <cellStyle name="Обычный 10" xfId="37" xr:uid="{00000000-0005-0000-0000-000048000000}"/>
    <cellStyle name="Обычный 12" xfId="38" xr:uid="{00000000-0005-0000-0000-000049000000}"/>
    <cellStyle name="Обычный 12 2" xfId="39" xr:uid="{00000000-0005-0000-0000-00004A000000}"/>
    <cellStyle name="Обычный 2" xfId="40" xr:uid="{00000000-0005-0000-0000-00004B000000}"/>
    <cellStyle name="Обычный 2 26 2" xfId="41" xr:uid="{00000000-0005-0000-0000-00004C000000}"/>
    <cellStyle name="Обычный 3" xfId="42" xr:uid="{00000000-0005-0000-0000-00004D000000}"/>
    <cellStyle name="Обычный 3 10 2" xfId="43" xr:uid="{00000000-0005-0000-0000-00004E000000}"/>
    <cellStyle name="Обычный 3 2" xfId="44" xr:uid="{00000000-0005-0000-0000-00004F000000}"/>
    <cellStyle name="Обычный 3 2 2 2" xfId="45" xr:uid="{00000000-0005-0000-0000-000050000000}"/>
    <cellStyle name="Обычный 3 21" xfId="46" xr:uid="{00000000-0005-0000-0000-000051000000}"/>
    <cellStyle name="Обычный 30" xfId="47" xr:uid="{00000000-0005-0000-0000-000052000000}"/>
    <cellStyle name="Обычный 4" xfId="48" xr:uid="{00000000-0005-0000-0000-000053000000}"/>
    <cellStyle name="Обычный 4 2" xfId="49" xr:uid="{00000000-0005-0000-0000-000054000000}"/>
    <cellStyle name="Обычный 5" xfId="50" xr:uid="{00000000-0005-0000-0000-000055000000}"/>
    <cellStyle name="Обычный 6" xfId="51" xr:uid="{00000000-0005-0000-0000-000056000000}"/>
    <cellStyle name="Обычный 6 2" xfId="52" xr:uid="{00000000-0005-0000-0000-000057000000}"/>
    <cellStyle name="Обычный 6 2 2" xfId="53" xr:uid="{00000000-0005-0000-0000-000058000000}"/>
    <cellStyle name="Обычный 6 2 2 2" xfId="54" xr:uid="{00000000-0005-0000-0000-000059000000}"/>
    <cellStyle name="Обычный 6 2 2 2 2" xfId="55" xr:uid="{00000000-0005-0000-0000-00005A000000}"/>
    <cellStyle name="Обычный 6 2 2 2 2 2" xfId="56" xr:uid="{00000000-0005-0000-0000-00005B000000}"/>
    <cellStyle name="Обычный 6 2 2 2 2 2 2" xfId="57" xr:uid="{00000000-0005-0000-0000-00005C000000}"/>
    <cellStyle name="Обычный 6 2 2 2 2 2 3" xfId="58" xr:uid="{00000000-0005-0000-0000-00005D000000}"/>
    <cellStyle name="Обычный 6 2 2 2 2 3" xfId="59" xr:uid="{00000000-0005-0000-0000-00005E000000}"/>
    <cellStyle name="Обычный 6 2 2 2 2 4" xfId="60" xr:uid="{00000000-0005-0000-0000-00005F000000}"/>
    <cellStyle name="Обычный 6 2 2 2 3" xfId="61" xr:uid="{00000000-0005-0000-0000-000060000000}"/>
    <cellStyle name="Обычный 6 2 2 2 3 2" xfId="62" xr:uid="{00000000-0005-0000-0000-000061000000}"/>
    <cellStyle name="Обычный 6 2 2 2 3 3" xfId="63" xr:uid="{00000000-0005-0000-0000-000062000000}"/>
    <cellStyle name="Обычный 6 2 2 2 4" xfId="64" xr:uid="{00000000-0005-0000-0000-000063000000}"/>
    <cellStyle name="Обычный 6 2 2 2 5" xfId="65" xr:uid="{00000000-0005-0000-0000-000064000000}"/>
    <cellStyle name="Обычный 6 2 2 3" xfId="66" xr:uid="{00000000-0005-0000-0000-000065000000}"/>
    <cellStyle name="Обычный 6 2 2 3 2" xfId="67" xr:uid="{00000000-0005-0000-0000-000066000000}"/>
    <cellStyle name="Обычный 6 2 2 3 2 2" xfId="68" xr:uid="{00000000-0005-0000-0000-000067000000}"/>
    <cellStyle name="Обычный 6 2 2 3 2 3" xfId="69" xr:uid="{00000000-0005-0000-0000-000068000000}"/>
    <cellStyle name="Обычный 6 2 2 3 3" xfId="70" xr:uid="{00000000-0005-0000-0000-000069000000}"/>
    <cellStyle name="Обычный 6 2 2 3 4" xfId="71" xr:uid="{00000000-0005-0000-0000-00006A000000}"/>
    <cellStyle name="Обычный 6 2 2 4" xfId="72" xr:uid="{00000000-0005-0000-0000-00006B000000}"/>
    <cellStyle name="Обычный 6 2 2 4 2" xfId="73" xr:uid="{00000000-0005-0000-0000-00006C000000}"/>
    <cellStyle name="Обычный 6 2 2 4 2 2" xfId="74" xr:uid="{00000000-0005-0000-0000-00006D000000}"/>
    <cellStyle name="Обычный 6 2 2 4 2 3" xfId="75" xr:uid="{00000000-0005-0000-0000-00006E000000}"/>
    <cellStyle name="Обычный 6 2 2 4 3" xfId="76" xr:uid="{00000000-0005-0000-0000-00006F000000}"/>
    <cellStyle name="Обычный 6 2 2 4 4" xfId="77" xr:uid="{00000000-0005-0000-0000-000070000000}"/>
    <cellStyle name="Обычный 6 2 2 5" xfId="78" xr:uid="{00000000-0005-0000-0000-000071000000}"/>
    <cellStyle name="Обычный 6 2 2 5 2" xfId="79" xr:uid="{00000000-0005-0000-0000-000072000000}"/>
    <cellStyle name="Обычный 6 2 2 5 3" xfId="80" xr:uid="{00000000-0005-0000-0000-000073000000}"/>
    <cellStyle name="Обычный 6 2 2 6" xfId="81" xr:uid="{00000000-0005-0000-0000-000074000000}"/>
    <cellStyle name="Обычный 6 2 2 7" xfId="82" xr:uid="{00000000-0005-0000-0000-000075000000}"/>
    <cellStyle name="Обычный 6 2 2 8" xfId="83" xr:uid="{00000000-0005-0000-0000-000076000000}"/>
    <cellStyle name="Обычный 6 2 3" xfId="84" xr:uid="{00000000-0005-0000-0000-000077000000}"/>
    <cellStyle name="Обычный 6 2 3 2" xfId="85" xr:uid="{00000000-0005-0000-0000-000078000000}"/>
    <cellStyle name="Обычный 6 2 3 2 2" xfId="86" xr:uid="{00000000-0005-0000-0000-000079000000}"/>
    <cellStyle name="Обычный 6 2 3 2 2 2" xfId="87" xr:uid="{00000000-0005-0000-0000-00007A000000}"/>
    <cellStyle name="Обычный 6 2 3 2 2 2 2" xfId="88" xr:uid="{00000000-0005-0000-0000-00007B000000}"/>
    <cellStyle name="Обычный 6 2 3 2 2 2 3" xfId="89" xr:uid="{00000000-0005-0000-0000-00007C000000}"/>
    <cellStyle name="Обычный 6 2 3 2 2 3" xfId="90" xr:uid="{00000000-0005-0000-0000-00007D000000}"/>
    <cellStyle name="Обычный 6 2 3 2 2 4" xfId="91" xr:uid="{00000000-0005-0000-0000-00007E000000}"/>
    <cellStyle name="Обычный 6 2 3 2 3" xfId="92" xr:uid="{00000000-0005-0000-0000-00007F000000}"/>
    <cellStyle name="Обычный 6 2 3 2 3 2" xfId="93" xr:uid="{00000000-0005-0000-0000-000080000000}"/>
    <cellStyle name="Обычный 6 2 3 2 3 3" xfId="94" xr:uid="{00000000-0005-0000-0000-000081000000}"/>
    <cellStyle name="Обычный 6 2 3 2 4" xfId="95" xr:uid="{00000000-0005-0000-0000-000082000000}"/>
    <cellStyle name="Обычный 6 2 3 2 5" xfId="96" xr:uid="{00000000-0005-0000-0000-000083000000}"/>
    <cellStyle name="Обычный 6 2 3 3" xfId="97" xr:uid="{00000000-0005-0000-0000-000084000000}"/>
    <cellStyle name="Обычный 6 2 3 3 2" xfId="98" xr:uid="{00000000-0005-0000-0000-000085000000}"/>
    <cellStyle name="Обычный 6 2 3 3 2 2" xfId="99" xr:uid="{00000000-0005-0000-0000-000086000000}"/>
    <cellStyle name="Обычный 6 2 3 3 2 3" xfId="100" xr:uid="{00000000-0005-0000-0000-000087000000}"/>
    <cellStyle name="Обычный 6 2 3 3 3" xfId="101" xr:uid="{00000000-0005-0000-0000-000088000000}"/>
    <cellStyle name="Обычный 6 2 3 3 4" xfId="102" xr:uid="{00000000-0005-0000-0000-000089000000}"/>
    <cellStyle name="Обычный 6 2 3 4" xfId="103" xr:uid="{00000000-0005-0000-0000-00008A000000}"/>
    <cellStyle name="Обычный 6 2 3 4 2" xfId="104" xr:uid="{00000000-0005-0000-0000-00008B000000}"/>
    <cellStyle name="Обычный 6 2 3 4 2 2" xfId="105" xr:uid="{00000000-0005-0000-0000-00008C000000}"/>
    <cellStyle name="Обычный 6 2 3 4 2 3" xfId="106" xr:uid="{00000000-0005-0000-0000-00008D000000}"/>
    <cellStyle name="Обычный 6 2 3 4 3" xfId="107" xr:uid="{00000000-0005-0000-0000-00008E000000}"/>
    <cellStyle name="Обычный 6 2 3 4 4" xfId="108" xr:uid="{00000000-0005-0000-0000-00008F000000}"/>
    <cellStyle name="Обычный 6 2 3 5" xfId="109" xr:uid="{00000000-0005-0000-0000-000090000000}"/>
    <cellStyle name="Обычный 6 2 3 5 2" xfId="110" xr:uid="{00000000-0005-0000-0000-000091000000}"/>
    <cellStyle name="Обычный 6 2 3 5 3" xfId="111" xr:uid="{00000000-0005-0000-0000-000092000000}"/>
    <cellStyle name="Обычный 6 2 3 6" xfId="112" xr:uid="{00000000-0005-0000-0000-000093000000}"/>
    <cellStyle name="Обычный 6 2 3 7" xfId="113" xr:uid="{00000000-0005-0000-0000-000094000000}"/>
    <cellStyle name="Обычный 6 2 3 8" xfId="114" xr:uid="{00000000-0005-0000-0000-000095000000}"/>
    <cellStyle name="Обычный 6 2 4" xfId="115" xr:uid="{00000000-0005-0000-0000-000096000000}"/>
    <cellStyle name="Обычный 6 2 4 2" xfId="116" xr:uid="{00000000-0005-0000-0000-000097000000}"/>
    <cellStyle name="Обычный 6 2 4 2 2" xfId="117" xr:uid="{00000000-0005-0000-0000-000098000000}"/>
    <cellStyle name="Обычный 6 2 4 2 3" xfId="118" xr:uid="{00000000-0005-0000-0000-000099000000}"/>
    <cellStyle name="Обычный 6 2 4 3" xfId="119" xr:uid="{00000000-0005-0000-0000-00009A000000}"/>
    <cellStyle name="Обычный 6 2 4 4" xfId="120" xr:uid="{00000000-0005-0000-0000-00009B000000}"/>
    <cellStyle name="Обычный 6 2 5" xfId="121" xr:uid="{00000000-0005-0000-0000-00009C000000}"/>
    <cellStyle name="Обычный 6 2 5 2" xfId="122" xr:uid="{00000000-0005-0000-0000-00009D000000}"/>
    <cellStyle name="Обычный 6 2 5 2 2" xfId="123" xr:uid="{00000000-0005-0000-0000-00009E000000}"/>
    <cellStyle name="Обычный 6 2 5 2 3" xfId="124" xr:uid="{00000000-0005-0000-0000-00009F000000}"/>
    <cellStyle name="Обычный 6 2 5 3" xfId="125" xr:uid="{00000000-0005-0000-0000-0000A0000000}"/>
    <cellStyle name="Обычный 6 2 5 4" xfId="126" xr:uid="{00000000-0005-0000-0000-0000A1000000}"/>
    <cellStyle name="Обычный 6 2 6" xfId="127" xr:uid="{00000000-0005-0000-0000-0000A2000000}"/>
    <cellStyle name="Обычный 6 2 6 2" xfId="128" xr:uid="{00000000-0005-0000-0000-0000A3000000}"/>
    <cellStyle name="Обычный 6 2 6 3" xfId="129" xr:uid="{00000000-0005-0000-0000-0000A4000000}"/>
    <cellStyle name="Обычный 6 2 7" xfId="130" xr:uid="{00000000-0005-0000-0000-0000A5000000}"/>
    <cellStyle name="Обычный 6 2 8" xfId="131" xr:uid="{00000000-0005-0000-0000-0000A6000000}"/>
    <cellStyle name="Обычный 6 2 9" xfId="132" xr:uid="{00000000-0005-0000-0000-0000A7000000}"/>
    <cellStyle name="Обычный 6 3" xfId="133" xr:uid="{00000000-0005-0000-0000-0000A8000000}"/>
    <cellStyle name="Обычный 6 3 2" xfId="134" xr:uid="{00000000-0005-0000-0000-0000A9000000}"/>
    <cellStyle name="Обычный 6 3 2 2" xfId="135" xr:uid="{00000000-0005-0000-0000-0000AA000000}"/>
    <cellStyle name="Обычный 6 3 2 3" xfId="136" xr:uid="{00000000-0005-0000-0000-0000AB000000}"/>
    <cellStyle name="Обычный 6 3 3" xfId="137" xr:uid="{00000000-0005-0000-0000-0000AC000000}"/>
    <cellStyle name="Обычный 6 3 4" xfId="138" xr:uid="{00000000-0005-0000-0000-0000AD000000}"/>
    <cellStyle name="Обычный 6 4" xfId="139" xr:uid="{00000000-0005-0000-0000-0000AE000000}"/>
    <cellStyle name="Обычный 6 4 2" xfId="140" xr:uid="{00000000-0005-0000-0000-0000AF000000}"/>
    <cellStyle name="Обычный 6 4 2 2" xfId="141" xr:uid="{00000000-0005-0000-0000-0000B0000000}"/>
    <cellStyle name="Обычный 6 4 2 3" xfId="142" xr:uid="{00000000-0005-0000-0000-0000B1000000}"/>
    <cellStyle name="Обычный 6 4 3" xfId="143" xr:uid="{00000000-0005-0000-0000-0000B2000000}"/>
    <cellStyle name="Обычный 6 4 4" xfId="144" xr:uid="{00000000-0005-0000-0000-0000B3000000}"/>
    <cellStyle name="Обычный 6 5" xfId="145" xr:uid="{00000000-0005-0000-0000-0000B4000000}"/>
    <cellStyle name="Обычный 6 5 2" xfId="146" xr:uid="{00000000-0005-0000-0000-0000B5000000}"/>
    <cellStyle name="Обычный 6 5 3" xfId="147" xr:uid="{00000000-0005-0000-0000-0000B6000000}"/>
    <cellStyle name="Обычный 6 6" xfId="148" xr:uid="{00000000-0005-0000-0000-0000B7000000}"/>
    <cellStyle name="Обычный 6 7" xfId="149" xr:uid="{00000000-0005-0000-0000-0000B8000000}"/>
    <cellStyle name="Обычный 6 8" xfId="150" xr:uid="{00000000-0005-0000-0000-0000B9000000}"/>
    <cellStyle name="Обычный 7" xfId="151" xr:uid="{00000000-0005-0000-0000-0000BA000000}"/>
    <cellStyle name="Обычный 7 2" xfId="152" xr:uid="{00000000-0005-0000-0000-0000BB000000}"/>
    <cellStyle name="Обычный 7 2 2" xfId="153" xr:uid="{00000000-0005-0000-0000-0000BC000000}"/>
    <cellStyle name="Обычный 7 2 2 2" xfId="154" xr:uid="{00000000-0005-0000-0000-0000BD000000}"/>
    <cellStyle name="Обычный 7 2 2 2 2" xfId="155" xr:uid="{00000000-0005-0000-0000-0000BE000000}"/>
    <cellStyle name="Обычный 7 2 2 2 3" xfId="156" xr:uid="{00000000-0005-0000-0000-0000BF000000}"/>
    <cellStyle name="Обычный 7 2 2 3" xfId="157" xr:uid="{00000000-0005-0000-0000-0000C0000000}"/>
    <cellStyle name="Обычный 7 2 2 4" xfId="158" xr:uid="{00000000-0005-0000-0000-0000C1000000}"/>
    <cellStyle name="Обычный 7 2 3" xfId="159" xr:uid="{00000000-0005-0000-0000-0000C2000000}"/>
    <cellStyle name="Обычный 7 2 3 2" xfId="160" xr:uid="{00000000-0005-0000-0000-0000C3000000}"/>
    <cellStyle name="Обычный 7 2 3 2 2" xfId="161" xr:uid="{00000000-0005-0000-0000-0000C4000000}"/>
    <cellStyle name="Обычный 7 2 3 2 3" xfId="162" xr:uid="{00000000-0005-0000-0000-0000C5000000}"/>
    <cellStyle name="Обычный 7 2 3 3" xfId="163" xr:uid="{00000000-0005-0000-0000-0000C6000000}"/>
    <cellStyle name="Обычный 7 2 3 4" xfId="164" xr:uid="{00000000-0005-0000-0000-0000C7000000}"/>
    <cellStyle name="Обычный 7 2 4" xfId="165" xr:uid="{00000000-0005-0000-0000-0000C8000000}"/>
    <cellStyle name="Обычный 7 2 4 2" xfId="166" xr:uid="{00000000-0005-0000-0000-0000C9000000}"/>
    <cellStyle name="Обычный 7 2 4 3" xfId="167" xr:uid="{00000000-0005-0000-0000-0000CA000000}"/>
    <cellStyle name="Обычный 7 2 5" xfId="168" xr:uid="{00000000-0005-0000-0000-0000CB000000}"/>
    <cellStyle name="Обычный 7 2 6" xfId="169" xr:uid="{00000000-0005-0000-0000-0000CC000000}"/>
    <cellStyle name="Обычный 7 2 7" xfId="170" xr:uid="{00000000-0005-0000-0000-0000CD000000}"/>
    <cellStyle name="Обычный 8" xfId="171" xr:uid="{00000000-0005-0000-0000-0000CE000000}"/>
    <cellStyle name="Обычный 9" xfId="172" xr:uid="{00000000-0005-0000-0000-0000CF000000}"/>
    <cellStyle name="Обычный 9 2" xfId="173" xr:uid="{00000000-0005-0000-0000-0000D0000000}"/>
    <cellStyle name="Обычный 9 2 2" xfId="174" xr:uid="{00000000-0005-0000-0000-0000D1000000}"/>
    <cellStyle name="Обычный 9 2 2 2" xfId="175" xr:uid="{00000000-0005-0000-0000-0000D2000000}"/>
    <cellStyle name="Обычный 9 2 2 3" xfId="176" xr:uid="{00000000-0005-0000-0000-0000D3000000}"/>
    <cellStyle name="Обычный 9 2 2 4" xfId="177" xr:uid="{00000000-0005-0000-0000-0000D4000000}"/>
    <cellStyle name="Обычный 9 2 3" xfId="178" xr:uid="{00000000-0005-0000-0000-0000D5000000}"/>
    <cellStyle name="Обычный 9 2 4" xfId="179" xr:uid="{00000000-0005-0000-0000-0000D6000000}"/>
    <cellStyle name="Обычный 9 3" xfId="180" xr:uid="{00000000-0005-0000-0000-0000D7000000}"/>
    <cellStyle name="Обычный 9 3 2" xfId="181" xr:uid="{00000000-0005-0000-0000-0000D8000000}"/>
    <cellStyle name="Обычный 9 3 3" xfId="182" xr:uid="{00000000-0005-0000-0000-0000D9000000}"/>
    <cellStyle name="Обычный 9 3 4" xfId="183" xr:uid="{00000000-0005-0000-0000-0000DA000000}"/>
    <cellStyle name="Обычный 9 4" xfId="184" xr:uid="{00000000-0005-0000-0000-0000DB000000}"/>
    <cellStyle name="Обычный 9 5" xfId="185" xr:uid="{00000000-0005-0000-0000-0000DC000000}"/>
    <cellStyle name="Обычный_Форматы по компаниям_last" xfId="186" xr:uid="{00000000-0005-0000-0000-0000DD000000}"/>
    <cellStyle name="Плохой 2" xfId="187" xr:uid="{00000000-0005-0000-0000-0000DF000000}"/>
    <cellStyle name="Пояснение 2" xfId="188" xr:uid="{00000000-0005-0000-0000-0000E1000000}"/>
    <cellStyle name="Примечание 2" xfId="189" xr:uid="{00000000-0005-0000-0000-0000E3000000}"/>
    <cellStyle name="Процентный" xfId="242" builtinId="5"/>
    <cellStyle name="Процентный 2" xfId="190" xr:uid="{00000000-0005-0000-0000-0000E4000000}"/>
    <cellStyle name="Процентный 2 3" xfId="191" xr:uid="{00000000-0005-0000-0000-0000E5000000}"/>
    <cellStyle name="Процентный 2 3 2" xfId="192" xr:uid="{00000000-0005-0000-0000-0000E6000000}"/>
    <cellStyle name="Процентный 3" xfId="193" xr:uid="{00000000-0005-0000-0000-0000E7000000}"/>
    <cellStyle name="Процентный 4" xfId="194" xr:uid="{00000000-0005-0000-0000-0000E8000000}"/>
    <cellStyle name="Связанная ячейка 2" xfId="195" xr:uid="{00000000-0005-0000-0000-0000EA000000}"/>
    <cellStyle name="Стиль 1" xfId="196" xr:uid="{00000000-0005-0000-0000-0000EB000000}"/>
    <cellStyle name="Текст предупреждения 2" xfId="197" xr:uid="{00000000-0005-0000-0000-0000ED000000}"/>
    <cellStyle name="Финансовый 2" xfId="198" xr:uid="{00000000-0005-0000-0000-0000EE000000}"/>
    <cellStyle name="Финансовый 2 2" xfId="199" xr:uid="{00000000-0005-0000-0000-0000EF000000}"/>
    <cellStyle name="Финансовый 2 2 2" xfId="200" xr:uid="{00000000-0005-0000-0000-0000F0000000}"/>
    <cellStyle name="Финансовый 2 2 2 2" xfId="201" xr:uid="{00000000-0005-0000-0000-0000F1000000}"/>
    <cellStyle name="Финансовый 2 2 2 2 2" xfId="202" xr:uid="{00000000-0005-0000-0000-0000F2000000}"/>
    <cellStyle name="Финансовый 2 2 2 3" xfId="203" xr:uid="{00000000-0005-0000-0000-0000F3000000}"/>
    <cellStyle name="Финансовый 2 2 3" xfId="204" xr:uid="{00000000-0005-0000-0000-0000F4000000}"/>
    <cellStyle name="Финансовый 2 2 4" xfId="205" xr:uid="{00000000-0005-0000-0000-0000F5000000}"/>
    <cellStyle name="Финансовый 2 3" xfId="206" xr:uid="{00000000-0005-0000-0000-0000F6000000}"/>
    <cellStyle name="Финансовый 2 3 2" xfId="207" xr:uid="{00000000-0005-0000-0000-0000F7000000}"/>
    <cellStyle name="Финансовый 2 3 2 2" xfId="208" xr:uid="{00000000-0005-0000-0000-0000F8000000}"/>
    <cellStyle name="Финансовый 2 3 2 3" xfId="209" xr:uid="{00000000-0005-0000-0000-0000F9000000}"/>
    <cellStyle name="Финансовый 2 3 3" xfId="210" xr:uid="{00000000-0005-0000-0000-0000FA000000}"/>
    <cellStyle name="Финансовый 2 3 4" xfId="211" xr:uid="{00000000-0005-0000-0000-0000FB000000}"/>
    <cellStyle name="Финансовый 2 4" xfId="212" xr:uid="{00000000-0005-0000-0000-0000FC000000}"/>
    <cellStyle name="Финансовый 2 4 2" xfId="213" xr:uid="{00000000-0005-0000-0000-0000FD000000}"/>
    <cellStyle name="Финансовый 2 4 3" xfId="214" xr:uid="{00000000-0005-0000-0000-0000FE000000}"/>
    <cellStyle name="Финансовый 2 5" xfId="215" xr:uid="{00000000-0005-0000-0000-0000FF000000}"/>
    <cellStyle name="Финансовый 2 6" xfId="216" xr:uid="{00000000-0005-0000-0000-000000010000}"/>
    <cellStyle name="Финансовый 2 7" xfId="217" xr:uid="{00000000-0005-0000-0000-000001010000}"/>
    <cellStyle name="Финансовый 3" xfId="218" xr:uid="{00000000-0005-0000-0000-000002010000}"/>
    <cellStyle name="Финансовый 3 2" xfId="219" xr:uid="{00000000-0005-0000-0000-000003010000}"/>
    <cellStyle name="Финансовый 3 2 2" xfId="220" xr:uid="{00000000-0005-0000-0000-000004010000}"/>
    <cellStyle name="Финансовый 3 2 2 2" xfId="221" xr:uid="{00000000-0005-0000-0000-000005010000}"/>
    <cellStyle name="Финансовый 3 2 2 3" xfId="222" xr:uid="{00000000-0005-0000-0000-000006010000}"/>
    <cellStyle name="Финансовый 3 2 3" xfId="223" xr:uid="{00000000-0005-0000-0000-000007010000}"/>
    <cellStyle name="Финансовый 3 2 4" xfId="224" xr:uid="{00000000-0005-0000-0000-000008010000}"/>
    <cellStyle name="Финансовый 3 3" xfId="225" xr:uid="{00000000-0005-0000-0000-000009010000}"/>
    <cellStyle name="Финансовый 3 3 2" xfId="226" xr:uid="{00000000-0005-0000-0000-00000A010000}"/>
    <cellStyle name="Финансовый 3 3 2 2" xfId="227" xr:uid="{00000000-0005-0000-0000-00000B010000}"/>
    <cellStyle name="Финансовый 3 3 2 3" xfId="228" xr:uid="{00000000-0005-0000-0000-00000C010000}"/>
    <cellStyle name="Финансовый 3 3 3" xfId="229" xr:uid="{00000000-0005-0000-0000-00000D010000}"/>
    <cellStyle name="Финансовый 3 3 4" xfId="230" xr:uid="{00000000-0005-0000-0000-00000E010000}"/>
    <cellStyle name="Финансовый 3 4" xfId="231" xr:uid="{00000000-0005-0000-0000-00000F010000}"/>
    <cellStyle name="Финансовый 3 4 2" xfId="232" xr:uid="{00000000-0005-0000-0000-000010010000}"/>
    <cellStyle name="Финансовый 3 4 3" xfId="233" xr:uid="{00000000-0005-0000-0000-000011010000}"/>
    <cellStyle name="Финансовый 3 5" xfId="234" xr:uid="{00000000-0005-0000-0000-000012010000}"/>
    <cellStyle name="Финансовый 3 6" xfId="235" xr:uid="{00000000-0005-0000-0000-000013010000}"/>
    <cellStyle name="Финансовый 3 7" xfId="236" xr:uid="{00000000-0005-0000-0000-000014010000}"/>
    <cellStyle name="Финансовый 4" xfId="237" xr:uid="{00000000-0005-0000-0000-000015010000}"/>
    <cellStyle name="Финансовый 5" xfId="238" xr:uid="{00000000-0005-0000-0000-000016010000}"/>
    <cellStyle name="Финансовый 5 2" xfId="239" xr:uid="{00000000-0005-0000-0000-000017010000}"/>
    <cellStyle name="Финансовый 6" xfId="240" xr:uid="{00000000-0005-0000-0000-000018010000}"/>
    <cellStyle name="Хороший 2" xfId="241" xr:uid="{00000000-0005-0000-0000-00001A01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BI46"/>
  <sheetViews>
    <sheetView topLeftCell="A10" zoomScale="80" workbookViewId="0">
      <pane xSplit="4" ySplit="4" topLeftCell="E14" activePane="bottomRight" state="frozen"/>
      <selection activeCell="A10" sqref="A10"/>
      <selection pane="topRight" activeCell="E10" sqref="E10"/>
      <selection pane="bottomLeft" activeCell="A14" sqref="A14"/>
      <selection pane="bottomRight" activeCell="Y16" sqref="Y16"/>
    </sheetView>
  </sheetViews>
  <sheetFormatPr defaultRowHeight="15.75" outlineLevelRow="1" outlineLevelCol="1" x14ac:dyDescent="0.25"/>
  <cols>
    <col min="1" max="1" width="9.5" style="1" bestFit="1" customWidth="1"/>
    <col min="2" max="2" width="46.5" style="1" customWidth="1"/>
    <col min="3" max="3" width="12.625" style="1" bestFit="1" customWidth="1"/>
    <col min="4" max="4" width="7.625" style="1" bestFit="1" customWidth="1"/>
    <col min="5" max="5" width="9" style="1" customWidth="1"/>
    <col min="6" max="6" width="9" style="1" customWidth="1" outlineLevel="1"/>
    <col min="7" max="8" width="9.75" style="1" customWidth="1"/>
    <col min="9" max="9" width="9" style="1" bestFit="1" customWidth="1"/>
    <col min="10" max="10" width="10.625" style="1" customWidth="1" outlineLevel="1"/>
    <col min="11" max="11" width="10.75" style="1" customWidth="1" outlineLevel="1"/>
    <col min="12" max="12" width="9" style="1" customWidth="1" outlineLevel="1"/>
    <col min="13" max="13" width="10.625" style="1" customWidth="1"/>
    <col min="14" max="14" width="10.75" style="1" customWidth="1" outlineLevel="1"/>
    <col min="15" max="15" width="10.375" style="1" customWidth="1"/>
    <col min="16" max="16" width="10.625" style="1" customWidth="1" outlineLevel="1"/>
    <col min="17" max="17" width="8" style="1" customWidth="1"/>
    <col min="18" max="18" width="6.125" style="1" bestFit="1" customWidth="1"/>
    <col min="19" max="19" width="8.125" style="1" customWidth="1"/>
    <col min="20" max="20" width="10.5" style="1" bestFit="1" customWidth="1"/>
    <col min="21" max="21" width="6" style="1" customWidth="1"/>
    <col min="22" max="22" width="8.125" style="1" customWidth="1"/>
    <col min="23" max="23" width="6.125" style="1" customWidth="1"/>
    <col min="24" max="24" width="7.75" style="1" customWidth="1"/>
    <col min="25" max="25" width="9.625" style="1" customWidth="1"/>
    <col min="26" max="26" width="6.25" style="1" customWidth="1"/>
    <col min="27" max="27" width="8.125" style="1" customWidth="1"/>
    <col min="28" max="28" width="6" style="1" customWidth="1"/>
    <col min="29" max="29" width="7.625" style="1" customWidth="1"/>
    <col min="30" max="30" width="10.25" style="1" bestFit="1" customWidth="1"/>
    <col min="31" max="31" width="6" style="1" customWidth="1"/>
    <col min="32" max="32" width="7.625" style="1" customWidth="1" outlineLevel="1"/>
    <col min="33" max="33" width="6" style="1" customWidth="1" outlineLevel="1"/>
    <col min="34" max="34" width="8.125" style="1" customWidth="1" outlineLevel="1"/>
    <col min="35" max="35" width="10.25" style="1" customWidth="1" outlineLevel="1"/>
    <col min="36" max="36" width="6" style="1" customWidth="1" outlineLevel="1"/>
    <col min="37" max="37" width="7.625" style="1" customWidth="1"/>
    <col min="38" max="38" width="6.125" style="1" customWidth="1"/>
    <col min="39" max="39" width="7.25" style="1" bestFit="1" customWidth="1"/>
    <col min="40" max="40" width="9.5" style="1" bestFit="1" customWidth="1"/>
    <col min="41" max="41" width="6.125" style="1" customWidth="1"/>
    <col min="42" max="42" width="7.625" style="1" customWidth="1" outlineLevel="1"/>
    <col min="43" max="43" width="6.125" style="1" customWidth="1" outlineLevel="1"/>
    <col min="44" max="44" width="7.25" style="1" customWidth="1" outlineLevel="1"/>
    <col min="45" max="45" width="10.25" style="1" customWidth="1" outlineLevel="1"/>
    <col min="46" max="46" width="6.125" style="1" customWidth="1" outlineLevel="1"/>
    <col min="47" max="47" width="7.625" style="1" customWidth="1" outlineLevel="1"/>
    <col min="48" max="48" width="6.125" style="1" customWidth="1" outlineLevel="1"/>
    <col min="49" max="49" width="7.25" style="1" customWidth="1" outlineLevel="1"/>
    <col min="50" max="50" width="10.25" style="1" customWidth="1" outlineLevel="1"/>
    <col min="51" max="51" width="6.125" style="1" customWidth="1" outlineLevel="1"/>
    <col min="52" max="52" width="10" style="1" customWidth="1"/>
    <col min="53" max="53" width="6.125" style="1" customWidth="1"/>
    <col min="54" max="54" width="7.625" style="1" customWidth="1"/>
    <col min="55" max="55" width="9.625" style="1" bestFit="1" customWidth="1"/>
    <col min="56" max="56" width="6.125" style="1" customWidth="1"/>
    <col min="57" max="57" width="10.625" style="1" customWidth="1" outlineLevel="1"/>
    <col min="58" max="58" width="6.125" style="1" customWidth="1" outlineLevel="1"/>
    <col min="59" max="59" width="7.625" style="1" customWidth="1" outlineLevel="1"/>
    <col min="60" max="60" width="10.625" style="1" customWidth="1" outlineLevel="1"/>
    <col min="61" max="61" width="6.125" style="1" customWidth="1" outlineLevel="1"/>
    <col min="62" max="63" width="9" style="1" bestFit="1"/>
    <col min="64" max="16384" width="9" style="1"/>
  </cols>
  <sheetData>
    <row r="1" spans="1:61" ht="22.5" x14ac:dyDescent="0.25">
      <c r="BD1" s="2" t="s">
        <v>0</v>
      </c>
      <c r="BI1" s="2"/>
    </row>
    <row r="2" spans="1:61" ht="20.25" customHeight="1" x14ac:dyDescent="0.3">
      <c r="BD2" s="3" t="s">
        <v>1</v>
      </c>
      <c r="BI2" s="3"/>
    </row>
    <row r="4" spans="1:61" ht="18.75" x14ac:dyDescent="0.25">
      <c r="A4" s="194" t="s">
        <v>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120"/>
      <c r="AV4" s="120"/>
      <c r="AW4" s="120"/>
      <c r="AX4" s="120"/>
      <c r="AY4" s="120"/>
    </row>
    <row r="5" spans="1:61" ht="18.75" x14ac:dyDescent="0.3">
      <c r="A5" s="194" t="s">
        <v>3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120"/>
      <c r="AV5" s="120"/>
      <c r="AW5" s="120"/>
      <c r="AX5" s="120"/>
      <c r="AY5" s="120"/>
      <c r="AZ5" s="5"/>
      <c r="BA5" s="5"/>
      <c r="BB5" s="5"/>
      <c r="BC5" s="5"/>
      <c r="BD5" s="5"/>
      <c r="BE5" s="5"/>
      <c r="BF5" s="5"/>
      <c r="BG5" s="5"/>
      <c r="BH5" s="5"/>
      <c r="BI5" s="5"/>
    </row>
    <row r="6" spans="1:61" ht="18.75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18.75" x14ac:dyDescent="0.25">
      <c r="A7" s="195" t="s">
        <v>4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21"/>
      <c r="AV7" s="121"/>
      <c r="AW7" s="121"/>
      <c r="AX7" s="121"/>
      <c r="AY7" s="121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spans="1:61" ht="18.75" customHeight="1" x14ac:dyDescent="0.25">
      <c r="A8" s="197" t="s">
        <v>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122"/>
      <c r="AV8" s="122"/>
      <c r="AW8" s="122"/>
      <c r="AX8" s="122"/>
      <c r="AY8" s="122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10" spans="1:61" ht="86.25" customHeight="1" x14ac:dyDescent="0.25">
      <c r="A10" s="198" t="s">
        <v>6</v>
      </c>
      <c r="B10" s="198" t="s">
        <v>7</v>
      </c>
      <c r="C10" s="198" t="s">
        <v>8</v>
      </c>
      <c r="D10" s="199" t="s">
        <v>9</v>
      </c>
      <c r="E10" s="200" t="s">
        <v>10</v>
      </c>
      <c r="F10" s="201"/>
      <c r="G10" s="188" t="s">
        <v>11</v>
      </c>
      <c r="H10" s="189"/>
      <c r="I10" s="189"/>
      <c r="J10" s="189"/>
      <c r="K10" s="189"/>
      <c r="L10" s="190"/>
      <c r="M10" s="200" t="s">
        <v>12</v>
      </c>
      <c r="N10" s="201"/>
      <c r="O10" s="200" t="s">
        <v>13</v>
      </c>
      <c r="P10" s="201"/>
      <c r="Q10" s="188" t="s">
        <v>299</v>
      </c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90"/>
    </row>
    <row r="11" spans="1:61" ht="54.75" customHeight="1" x14ac:dyDescent="0.25">
      <c r="A11" s="198"/>
      <c r="B11" s="198"/>
      <c r="C11" s="198"/>
      <c r="D11" s="199"/>
      <c r="E11" s="202"/>
      <c r="F11" s="203"/>
      <c r="G11" s="188" t="s">
        <v>14</v>
      </c>
      <c r="H11" s="189"/>
      <c r="I11" s="190"/>
      <c r="J11" s="188" t="s">
        <v>15</v>
      </c>
      <c r="K11" s="189"/>
      <c r="L11" s="190"/>
      <c r="M11" s="202"/>
      <c r="N11" s="203"/>
      <c r="O11" s="202"/>
      <c r="P11" s="203"/>
      <c r="Q11" s="188" t="s">
        <v>16</v>
      </c>
      <c r="R11" s="189"/>
      <c r="S11" s="189"/>
      <c r="T11" s="189"/>
      <c r="U11" s="190"/>
      <c r="V11" s="188" t="s">
        <v>281</v>
      </c>
      <c r="W11" s="189"/>
      <c r="X11" s="189"/>
      <c r="Y11" s="189"/>
      <c r="Z11" s="190"/>
      <c r="AA11" s="188" t="s">
        <v>17</v>
      </c>
      <c r="AB11" s="189"/>
      <c r="AC11" s="189"/>
      <c r="AD11" s="189"/>
      <c r="AE11" s="190"/>
      <c r="AF11" s="188" t="s">
        <v>18</v>
      </c>
      <c r="AG11" s="189"/>
      <c r="AH11" s="189"/>
      <c r="AI11" s="189"/>
      <c r="AJ11" s="190"/>
      <c r="AK11" s="188" t="s">
        <v>19</v>
      </c>
      <c r="AL11" s="189"/>
      <c r="AM11" s="189"/>
      <c r="AN11" s="189"/>
      <c r="AO11" s="190"/>
      <c r="AP11" s="188" t="s">
        <v>20</v>
      </c>
      <c r="AQ11" s="189"/>
      <c r="AR11" s="189"/>
      <c r="AS11" s="189"/>
      <c r="AT11" s="190"/>
      <c r="AU11" s="188" t="s">
        <v>282</v>
      </c>
      <c r="AV11" s="189"/>
      <c r="AW11" s="189"/>
      <c r="AX11" s="189"/>
      <c r="AY11" s="190"/>
      <c r="AZ11" s="188" t="s">
        <v>21</v>
      </c>
      <c r="BA11" s="189"/>
      <c r="BB11" s="189"/>
      <c r="BC11" s="189"/>
      <c r="BD11" s="190"/>
      <c r="BE11" s="188" t="s">
        <v>22</v>
      </c>
      <c r="BF11" s="189"/>
      <c r="BG11" s="189"/>
      <c r="BH11" s="189"/>
      <c r="BI11" s="190"/>
    </row>
    <row r="12" spans="1:61" ht="203.25" customHeight="1" x14ac:dyDescent="0.25">
      <c r="A12" s="198"/>
      <c r="B12" s="198"/>
      <c r="C12" s="198"/>
      <c r="D12" s="199"/>
      <c r="E12" s="13" t="s">
        <v>23</v>
      </c>
      <c r="F12" s="13" t="s">
        <v>15</v>
      </c>
      <c r="G12" s="12" t="s">
        <v>24</v>
      </c>
      <c r="H12" s="12" t="s">
        <v>25</v>
      </c>
      <c r="I12" s="12" t="s">
        <v>26</v>
      </c>
      <c r="J12" s="12" t="s">
        <v>24</v>
      </c>
      <c r="K12" s="12" t="s">
        <v>25</v>
      </c>
      <c r="L12" s="12" t="s">
        <v>26</v>
      </c>
      <c r="M12" s="14" t="s">
        <v>14</v>
      </c>
      <c r="N12" s="14" t="s">
        <v>15</v>
      </c>
      <c r="O12" s="12" t="s">
        <v>27</v>
      </c>
      <c r="P12" s="12" t="s">
        <v>28</v>
      </c>
      <c r="Q12" s="12" t="s">
        <v>29</v>
      </c>
      <c r="R12" s="12" t="s">
        <v>30</v>
      </c>
      <c r="S12" s="12" t="s">
        <v>31</v>
      </c>
      <c r="T12" s="118" t="s">
        <v>32</v>
      </c>
      <c r="U12" s="118" t="s">
        <v>33</v>
      </c>
      <c r="V12" s="124" t="s">
        <v>29</v>
      </c>
      <c r="W12" s="124" t="s">
        <v>30</v>
      </c>
      <c r="X12" s="124" t="s">
        <v>31</v>
      </c>
      <c r="Y12" s="14" t="s">
        <v>32</v>
      </c>
      <c r="Z12" s="14" t="s">
        <v>33</v>
      </c>
      <c r="AA12" s="12" t="s">
        <v>29</v>
      </c>
      <c r="AB12" s="12" t="s">
        <v>30</v>
      </c>
      <c r="AC12" s="12" t="s">
        <v>31</v>
      </c>
      <c r="AD12" s="14" t="s">
        <v>32</v>
      </c>
      <c r="AE12" s="14" t="s">
        <v>33</v>
      </c>
      <c r="AF12" s="12" t="s">
        <v>29</v>
      </c>
      <c r="AG12" s="12" t="s">
        <v>30</v>
      </c>
      <c r="AH12" s="12" t="s">
        <v>31</v>
      </c>
      <c r="AI12" s="14" t="s">
        <v>32</v>
      </c>
      <c r="AJ12" s="14" t="s">
        <v>33</v>
      </c>
      <c r="AK12" s="12" t="s">
        <v>29</v>
      </c>
      <c r="AL12" s="12" t="s">
        <v>30</v>
      </c>
      <c r="AM12" s="12" t="s">
        <v>31</v>
      </c>
      <c r="AN12" s="14" t="s">
        <v>32</v>
      </c>
      <c r="AO12" s="14" t="s">
        <v>33</v>
      </c>
      <c r="AP12" s="12" t="s">
        <v>29</v>
      </c>
      <c r="AQ12" s="12" t="s">
        <v>30</v>
      </c>
      <c r="AR12" s="12" t="s">
        <v>31</v>
      </c>
      <c r="AS12" s="14" t="s">
        <v>32</v>
      </c>
      <c r="AT12" s="14" t="s">
        <v>33</v>
      </c>
      <c r="AU12" s="124" t="s">
        <v>29</v>
      </c>
      <c r="AV12" s="124" t="s">
        <v>30</v>
      </c>
      <c r="AW12" s="124" t="s">
        <v>31</v>
      </c>
      <c r="AX12" s="14" t="s">
        <v>32</v>
      </c>
      <c r="AY12" s="14" t="s">
        <v>33</v>
      </c>
      <c r="AZ12" s="12" t="s">
        <v>29</v>
      </c>
      <c r="BA12" s="12" t="s">
        <v>30</v>
      </c>
      <c r="BB12" s="12" t="s">
        <v>31</v>
      </c>
      <c r="BC12" s="14" t="s">
        <v>32</v>
      </c>
      <c r="BD12" s="14" t="s">
        <v>33</v>
      </c>
      <c r="BE12" s="12" t="s">
        <v>29</v>
      </c>
      <c r="BF12" s="12" t="s">
        <v>30</v>
      </c>
      <c r="BG12" s="12" t="s">
        <v>31</v>
      </c>
      <c r="BH12" s="14" t="s">
        <v>32</v>
      </c>
      <c r="BI12" s="14" t="s">
        <v>33</v>
      </c>
    </row>
    <row r="13" spans="1:61" ht="19.5" customHeight="1" x14ac:dyDescent="0.25">
      <c r="A13" s="132">
        <f>COLUMN(A1)</f>
        <v>1</v>
      </c>
      <c r="B13" s="132">
        <f t="shared" ref="B13:BI13" si="0">COLUMN(B1)</f>
        <v>2</v>
      </c>
      <c r="C13" s="132">
        <f t="shared" si="0"/>
        <v>3</v>
      </c>
      <c r="D13" s="132">
        <f t="shared" si="0"/>
        <v>4</v>
      </c>
      <c r="E13" s="132">
        <f t="shared" si="0"/>
        <v>5</v>
      </c>
      <c r="F13" s="132">
        <f t="shared" si="0"/>
        <v>6</v>
      </c>
      <c r="G13" s="132">
        <f t="shared" si="0"/>
        <v>7</v>
      </c>
      <c r="H13" s="132">
        <f t="shared" si="0"/>
        <v>8</v>
      </c>
      <c r="I13" s="132">
        <f t="shared" si="0"/>
        <v>9</v>
      </c>
      <c r="J13" s="132">
        <f t="shared" si="0"/>
        <v>10</v>
      </c>
      <c r="K13" s="132">
        <f t="shared" si="0"/>
        <v>11</v>
      </c>
      <c r="L13" s="132">
        <f t="shared" si="0"/>
        <v>12</v>
      </c>
      <c r="M13" s="132">
        <f t="shared" si="0"/>
        <v>13</v>
      </c>
      <c r="N13" s="132">
        <f t="shared" si="0"/>
        <v>14</v>
      </c>
      <c r="O13" s="132">
        <f t="shared" si="0"/>
        <v>15</v>
      </c>
      <c r="P13" s="132">
        <f t="shared" si="0"/>
        <v>16</v>
      </c>
      <c r="Q13" s="132">
        <f t="shared" si="0"/>
        <v>17</v>
      </c>
      <c r="R13" s="132">
        <f t="shared" si="0"/>
        <v>18</v>
      </c>
      <c r="S13" s="132">
        <f t="shared" si="0"/>
        <v>19</v>
      </c>
      <c r="T13" s="132">
        <f t="shared" si="0"/>
        <v>20</v>
      </c>
      <c r="U13" s="132">
        <f t="shared" si="0"/>
        <v>21</v>
      </c>
      <c r="V13" s="132">
        <f t="shared" si="0"/>
        <v>22</v>
      </c>
      <c r="W13" s="132">
        <f t="shared" si="0"/>
        <v>23</v>
      </c>
      <c r="X13" s="132">
        <f t="shared" si="0"/>
        <v>24</v>
      </c>
      <c r="Y13" s="132">
        <f t="shared" si="0"/>
        <v>25</v>
      </c>
      <c r="Z13" s="132">
        <f t="shared" si="0"/>
        <v>26</v>
      </c>
      <c r="AA13" s="132">
        <f t="shared" si="0"/>
        <v>27</v>
      </c>
      <c r="AB13" s="132">
        <f t="shared" si="0"/>
        <v>28</v>
      </c>
      <c r="AC13" s="132">
        <f t="shared" si="0"/>
        <v>29</v>
      </c>
      <c r="AD13" s="132">
        <f t="shared" si="0"/>
        <v>30</v>
      </c>
      <c r="AE13" s="132">
        <f t="shared" si="0"/>
        <v>31</v>
      </c>
      <c r="AF13" s="132">
        <f t="shared" si="0"/>
        <v>32</v>
      </c>
      <c r="AG13" s="132">
        <f t="shared" si="0"/>
        <v>33</v>
      </c>
      <c r="AH13" s="132">
        <f t="shared" si="0"/>
        <v>34</v>
      </c>
      <c r="AI13" s="132">
        <f t="shared" si="0"/>
        <v>35</v>
      </c>
      <c r="AJ13" s="132">
        <f t="shared" si="0"/>
        <v>36</v>
      </c>
      <c r="AK13" s="132">
        <f t="shared" si="0"/>
        <v>37</v>
      </c>
      <c r="AL13" s="132">
        <f t="shared" si="0"/>
        <v>38</v>
      </c>
      <c r="AM13" s="132">
        <f t="shared" si="0"/>
        <v>39</v>
      </c>
      <c r="AN13" s="132">
        <f t="shared" si="0"/>
        <v>40</v>
      </c>
      <c r="AO13" s="132">
        <f t="shared" si="0"/>
        <v>41</v>
      </c>
      <c r="AP13" s="132">
        <f t="shared" si="0"/>
        <v>42</v>
      </c>
      <c r="AQ13" s="132">
        <f t="shared" si="0"/>
        <v>43</v>
      </c>
      <c r="AR13" s="132">
        <f t="shared" si="0"/>
        <v>44</v>
      </c>
      <c r="AS13" s="132">
        <f t="shared" si="0"/>
        <v>45</v>
      </c>
      <c r="AT13" s="132">
        <f t="shared" si="0"/>
        <v>46</v>
      </c>
      <c r="AU13" s="132">
        <f t="shared" si="0"/>
        <v>47</v>
      </c>
      <c r="AV13" s="132">
        <f t="shared" si="0"/>
        <v>48</v>
      </c>
      <c r="AW13" s="132">
        <f t="shared" si="0"/>
        <v>49</v>
      </c>
      <c r="AX13" s="132">
        <f t="shared" si="0"/>
        <v>50</v>
      </c>
      <c r="AY13" s="132">
        <f t="shared" si="0"/>
        <v>51</v>
      </c>
      <c r="AZ13" s="132">
        <f t="shared" si="0"/>
        <v>52</v>
      </c>
      <c r="BA13" s="132">
        <f t="shared" si="0"/>
        <v>53</v>
      </c>
      <c r="BB13" s="132">
        <f t="shared" si="0"/>
        <v>54</v>
      </c>
      <c r="BC13" s="132">
        <f t="shared" si="0"/>
        <v>55</v>
      </c>
      <c r="BD13" s="132">
        <f t="shared" si="0"/>
        <v>56</v>
      </c>
      <c r="BE13" s="132">
        <f t="shared" si="0"/>
        <v>57</v>
      </c>
      <c r="BF13" s="132">
        <f t="shared" si="0"/>
        <v>58</v>
      </c>
      <c r="BG13" s="132">
        <f t="shared" si="0"/>
        <v>59</v>
      </c>
      <c r="BH13" s="132">
        <f t="shared" si="0"/>
        <v>60</v>
      </c>
      <c r="BI13" s="132">
        <f t="shared" si="0"/>
        <v>61</v>
      </c>
    </row>
    <row r="14" spans="1:61" x14ac:dyDescent="0.25">
      <c r="A14" s="15">
        <v>1</v>
      </c>
      <c r="B14" s="16" t="s">
        <v>34</v>
      </c>
      <c r="C14" s="11"/>
      <c r="D14" s="11"/>
      <c r="E14" s="11"/>
      <c r="F14" s="11"/>
      <c r="G14" s="17">
        <f>SUM(G15:G15)</f>
        <v>0</v>
      </c>
      <c r="H14" s="17">
        <f>SUM(H15:H15)</f>
        <v>0</v>
      </c>
      <c r="I14" s="11"/>
      <c r="J14" s="17">
        <f t="shared" ref="J14:K14" si="1">J15+J16</f>
        <v>204.60203446666668</v>
      </c>
      <c r="K14" s="17">
        <f t="shared" si="1"/>
        <v>123.05552603664</v>
      </c>
      <c r="L14" s="11"/>
      <c r="M14" s="17">
        <f t="shared" ref="M14:BH14" si="2">M15+M16</f>
        <v>0</v>
      </c>
      <c r="N14" s="17">
        <f t="shared" si="2"/>
        <v>123.05552603664</v>
      </c>
      <c r="O14" s="17">
        <f t="shared" si="2"/>
        <v>0</v>
      </c>
      <c r="P14" s="17">
        <f t="shared" si="2"/>
        <v>123.05552603664</v>
      </c>
      <c r="Q14" s="17">
        <f t="shared" si="2"/>
        <v>0</v>
      </c>
      <c r="R14" s="17">
        <f t="shared" si="2"/>
        <v>0</v>
      </c>
      <c r="S14" s="171">
        <f t="shared" si="2"/>
        <v>0</v>
      </c>
      <c r="T14" s="171">
        <f t="shared" si="2"/>
        <v>0</v>
      </c>
      <c r="U14" s="171">
        <f t="shared" si="2"/>
        <v>0</v>
      </c>
      <c r="V14" s="171">
        <f t="shared" si="2"/>
        <v>46.219814</v>
      </c>
      <c r="W14" s="171">
        <f t="shared" si="2"/>
        <v>0</v>
      </c>
      <c r="X14" s="171">
        <f t="shared" si="2"/>
        <v>0</v>
      </c>
      <c r="Y14" s="171">
        <f t="shared" si="2"/>
        <v>46.219814</v>
      </c>
      <c r="Z14" s="171">
        <f t="shared" si="2"/>
        <v>0</v>
      </c>
      <c r="AA14" s="171">
        <f t="shared" si="2"/>
        <v>0</v>
      </c>
      <c r="AB14" s="171">
        <f t="shared" si="2"/>
        <v>0</v>
      </c>
      <c r="AC14" s="171">
        <f t="shared" si="2"/>
        <v>0</v>
      </c>
      <c r="AD14" s="171">
        <f t="shared" si="2"/>
        <v>0</v>
      </c>
      <c r="AE14" s="171">
        <f t="shared" si="2"/>
        <v>0</v>
      </c>
      <c r="AF14" s="171">
        <f t="shared" si="2"/>
        <v>76.835712036640004</v>
      </c>
      <c r="AG14" s="171">
        <f t="shared" si="2"/>
        <v>0</v>
      </c>
      <c r="AH14" s="171">
        <f t="shared" si="2"/>
        <v>0</v>
      </c>
      <c r="AI14" s="171">
        <f t="shared" si="2"/>
        <v>76.835712036640004</v>
      </c>
      <c r="AJ14" s="171">
        <f t="shared" si="2"/>
        <v>0</v>
      </c>
      <c r="AK14" s="171">
        <f t="shared" si="2"/>
        <v>0</v>
      </c>
      <c r="AL14" s="171">
        <f t="shared" si="2"/>
        <v>0</v>
      </c>
      <c r="AM14" s="171">
        <f t="shared" si="2"/>
        <v>0</v>
      </c>
      <c r="AN14" s="171">
        <f t="shared" si="2"/>
        <v>0</v>
      </c>
      <c r="AO14" s="171">
        <f t="shared" si="2"/>
        <v>0</v>
      </c>
      <c r="AP14" s="171">
        <f t="shared" si="2"/>
        <v>0</v>
      </c>
      <c r="AQ14" s="171">
        <f t="shared" si="2"/>
        <v>0</v>
      </c>
      <c r="AR14" s="171">
        <f t="shared" si="2"/>
        <v>0</v>
      </c>
      <c r="AS14" s="171">
        <f t="shared" si="2"/>
        <v>0</v>
      </c>
      <c r="AT14" s="171">
        <f t="shared" si="2"/>
        <v>0</v>
      </c>
      <c r="AU14" s="171">
        <f t="shared" si="2"/>
        <v>0</v>
      </c>
      <c r="AV14" s="171">
        <f t="shared" si="2"/>
        <v>0</v>
      </c>
      <c r="AW14" s="171">
        <f t="shared" si="2"/>
        <v>0</v>
      </c>
      <c r="AX14" s="171">
        <f t="shared" si="2"/>
        <v>0</v>
      </c>
      <c r="AY14" s="171">
        <f t="shared" si="2"/>
        <v>0</v>
      </c>
      <c r="AZ14" s="171">
        <f t="shared" si="2"/>
        <v>0</v>
      </c>
      <c r="BA14" s="171">
        <f t="shared" si="2"/>
        <v>0</v>
      </c>
      <c r="BB14" s="171">
        <f t="shared" si="2"/>
        <v>0</v>
      </c>
      <c r="BC14" s="171">
        <f t="shared" si="2"/>
        <v>0</v>
      </c>
      <c r="BD14" s="17">
        <f t="shared" si="2"/>
        <v>0</v>
      </c>
      <c r="BE14" s="17">
        <f t="shared" si="2"/>
        <v>123.05552603664</v>
      </c>
      <c r="BF14" s="17">
        <f t="shared" si="2"/>
        <v>0</v>
      </c>
      <c r="BG14" s="17">
        <f t="shared" si="2"/>
        <v>0</v>
      </c>
      <c r="BH14" s="17">
        <f t="shared" si="2"/>
        <v>123.05552603664</v>
      </c>
      <c r="BI14" s="17">
        <f>BI15+BI16</f>
        <v>0</v>
      </c>
    </row>
    <row r="15" spans="1:61" ht="18" customHeight="1" x14ac:dyDescent="0.25">
      <c r="A15" s="154" t="s">
        <v>295</v>
      </c>
      <c r="B15" s="19" t="s">
        <v>294</v>
      </c>
      <c r="C15" s="149" t="s">
        <v>298</v>
      </c>
      <c r="D15" s="149">
        <v>2025</v>
      </c>
      <c r="E15" s="149"/>
      <c r="F15" s="153">
        <v>2025</v>
      </c>
      <c r="G15" s="20">
        <v>0</v>
      </c>
      <c r="H15" s="20">
        <f t="shared" ref="H15" si="3">G15</f>
        <v>0</v>
      </c>
      <c r="I15" s="25"/>
      <c r="J15" s="20">
        <v>1.9039466666666667</v>
      </c>
      <c r="K15" s="20">
        <f t="shared" ref="K15" si="4">BE15</f>
        <v>1.9832707966400001</v>
      </c>
      <c r="L15" s="25">
        <v>45352</v>
      </c>
      <c r="M15" s="20">
        <f t="shared" ref="M15" si="5">H15</f>
        <v>0</v>
      </c>
      <c r="N15" s="20">
        <f t="shared" ref="N15" si="6">K15</f>
        <v>1.9832707966400001</v>
      </c>
      <c r="O15" s="20">
        <f t="shared" ref="O15" si="7">M15</f>
        <v>0</v>
      </c>
      <c r="P15" s="20">
        <f t="shared" ref="P15" si="8">N15</f>
        <v>1.9832707966400001</v>
      </c>
      <c r="Q15" s="20">
        <v>0</v>
      </c>
      <c r="R15" s="20"/>
      <c r="S15" s="142"/>
      <c r="T15" s="142">
        <f t="shared" ref="T15" si="9">Q15</f>
        <v>0</v>
      </c>
      <c r="U15" s="142"/>
      <c r="V15" s="142">
        <f t="shared" ref="V15:V23" si="10">W15+X15+Y15+Z15</f>
        <v>0</v>
      </c>
      <c r="W15" s="142"/>
      <c r="X15" s="142"/>
      <c r="Y15" s="142">
        <v>0</v>
      </c>
      <c r="Z15" s="142"/>
      <c r="AA15" s="142">
        <v>0</v>
      </c>
      <c r="AB15" s="142"/>
      <c r="AC15" s="142"/>
      <c r="AD15" s="142">
        <v>0</v>
      </c>
      <c r="AE15" s="142"/>
      <c r="AF15" s="142">
        <f t="shared" ref="AF15" si="11">AG15+AH15+AI15+AJ15</f>
        <v>1.9832707966400001</v>
      </c>
      <c r="AG15" s="142"/>
      <c r="AH15" s="142"/>
      <c r="AI15" s="142">
        <v>1.9832707966400001</v>
      </c>
      <c r="AJ15" s="142"/>
      <c r="AK15" s="142">
        <v>0</v>
      </c>
      <c r="AL15" s="142"/>
      <c r="AM15" s="142"/>
      <c r="AN15" s="142">
        <v>0</v>
      </c>
      <c r="AO15" s="142"/>
      <c r="AP15" s="142">
        <v>0</v>
      </c>
      <c r="AQ15" s="142"/>
      <c r="AR15" s="142"/>
      <c r="AS15" s="142">
        <v>0</v>
      </c>
      <c r="AT15" s="142"/>
      <c r="AU15" s="142">
        <v>0</v>
      </c>
      <c r="AV15" s="142"/>
      <c r="AW15" s="142"/>
      <c r="AX15" s="142">
        <v>0</v>
      </c>
      <c r="AY15" s="142"/>
      <c r="AZ15" s="142">
        <f>G15</f>
        <v>0</v>
      </c>
      <c r="BA15" s="142"/>
      <c r="BB15" s="142"/>
      <c r="BC15" s="142">
        <f t="shared" ref="BC15" si="12">AZ15</f>
        <v>0</v>
      </c>
      <c r="BD15" s="20"/>
      <c r="BE15" s="20">
        <f t="shared" ref="BE15" si="13">BF15+BG15+BH15+BI15</f>
        <v>1.9832707966400001</v>
      </c>
      <c r="BF15" s="20"/>
      <c r="BG15" s="20"/>
      <c r="BH15" s="143">
        <f>AX15+AS15+AI15+Y15</f>
        <v>1.9832707966400001</v>
      </c>
      <c r="BI15" s="20"/>
    </row>
    <row r="16" spans="1:61" ht="36.75" customHeight="1" x14ac:dyDescent="0.25">
      <c r="A16" s="154" t="s">
        <v>305</v>
      </c>
      <c r="B16" s="165" t="s">
        <v>314</v>
      </c>
      <c r="C16" s="162" t="s">
        <v>315</v>
      </c>
      <c r="D16" s="164">
        <v>2024</v>
      </c>
      <c r="E16" s="162"/>
      <c r="F16" s="164">
        <v>2025</v>
      </c>
      <c r="G16" s="20">
        <f>SUM(G17:G23)</f>
        <v>0</v>
      </c>
      <c r="H16" s="20">
        <f>SUM(H17:H23)</f>
        <v>0</v>
      </c>
      <c r="I16" s="25"/>
      <c r="J16" s="20">
        <f t="shared" ref="J16:K16" si="14">SUM(J17:J23)</f>
        <v>202.69808780000002</v>
      </c>
      <c r="K16" s="20">
        <f t="shared" si="14"/>
        <v>121.07225524</v>
      </c>
      <c r="L16" s="25">
        <v>45352</v>
      </c>
      <c r="M16" s="20">
        <f t="shared" ref="M16:Q16" si="15">SUM(M17:M23)</f>
        <v>0</v>
      </c>
      <c r="N16" s="20">
        <f t="shared" si="15"/>
        <v>121.07225524</v>
      </c>
      <c r="O16" s="20">
        <f t="shared" si="15"/>
        <v>0</v>
      </c>
      <c r="P16" s="20">
        <f t="shared" si="15"/>
        <v>121.07225524</v>
      </c>
      <c r="Q16" s="20">
        <f t="shared" si="15"/>
        <v>0</v>
      </c>
      <c r="R16" s="20"/>
      <c r="S16" s="142"/>
      <c r="T16" s="142">
        <f>SUM(T17:T23)</f>
        <v>0</v>
      </c>
      <c r="U16" s="142"/>
      <c r="V16" s="142">
        <f>SUM(V17:V23)</f>
        <v>46.219814</v>
      </c>
      <c r="W16" s="142"/>
      <c r="X16" s="142"/>
      <c r="Y16" s="142">
        <f>SUM(Y17:Y23)</f>
        <v>46.219814</v>
      </c>
      <c r="Z16" s="142"/>
      <c r="AA16" s="142">
        <f>SUM(AA17:AA23)</f>
        <v>0</v>
      </c>
      <c r="AB16" s="142"/>
      <c r="AC16" s="142"/>
      <c r="AD16" s="142">
        <f>SUM(AD17:AD23)</f>
        <v>0</v>
      </c>
      <c r="AE16" s="142"/>
      <c r="AF16" s="142">
        <f>SUM(AF17:AF23)</f>
        <v>74.852441240000005</v>
      </c>
      <c r="AG16" s="142"/>
      <c r="AH16" s="142"/>
      <c r="AI16" s="142">
        <f>SUM(AI17:AI23)</f>
        <v>74.852441240000005</v>
      </c>
      <c r="AJ16" s="142"/>
      <c r="AK16" s="142">
        <f>SUM(AK17:AK23)</f>
        <v>0</v>
      </c>
      <c r="AL16" s="142"/>
      <c r="AM16" s="142"/>
      <c r="AN16" s="142">
        <f>SUM(AN17:AN23)</f>
        <v>0</v>
      </c>
      <c r="AO16" s="142"/>
      <c r="AP16" s="142">
        <f>SUM(AP17:AP23)</f>
        <v>0</v>
      </c>
      <c r="AQ16" s="142"/>
      <c r="AR16" s="142"/>
      <c r="AS16" s="142">
        <f>SUM(AS17:AS23)</f>
        <v>0</v>
      </c>
      <c r="AT16" s="142"/>
      <c r="AU16" s="142">
        <f>SUM(AU17:AU23)</f>
        <v>0</v>
      </c>
      <c r="AV16" s="142"/>
      <c r="AW16" s="142"/>
      <c r="AX16" s="142">
        <f>SUM(AX17:AX23)</f>
        <v>0</v>
      </c>
      <c r="AY16" s="142"/>
      <c r="AZ16" s="142">
        <f>SUM(AZ17:AZ23)</f>
        <v>0</v>
      </c>
      <c r="BA16" s="142"/>
      <c r="BB16" s="142"/>
      <c r="BC16" s="142">
        <f>SUM(BC17:BC23)</f>
        <v>0</v>
      </c>
      <c r="BD16" s="20"/>
      <c r="BE16" s="20">
        <f>SUM(BE17:BE23)</f>
        <v>121.07225524</v>
      </c>
      <c r="BF16" s="20"/>
      <c r="BG16" s="20"/>
      <c r="BH16" s="20">
        <f>SUM(BH17:BH23)</f>
        <v>121.07225524</v>
      </c>
      <c r="BI16" s="20"/>
    </row>
    <row r="17" spans="1:61" ht="18" customHeight="1" outlineLevel="1" x14ac:dyDescent="0.25">
      <c r="A17" s="154"/>
      <c r="B17" s="19" t="s">
        <v>306</v>
      </c>
      <c r="C17" s="160"/>
      <c r="D17" s="160">
        <v>2024</v>
      </c>
      <c r="E17" s="160"/>
      <c r="F17" s="160">
        <v>2024</v>
      </c>
      <c r="G17" s="20">
        <v>0</v>
      </c>
      <c r="H17" s="20">
        <f t="shared" ref="H17:H23" si="16">G17</f>
        <v>0</v>
      </c>
      <c r="I17" s="25"/>
      <c r="J17" s="20">
        <f>K17</f>
        <v>39.173057</v>
      </c>
      <c r="K17" s="20">
        <f t="shared" ref="K17:K23" si="17">BE17</f>
        <v>39.173057</v>
      </c>
      <c r="L17" s="25">
        <v>45352</v>
      </c>
      <c r="M17" s="20">
        <f t="shared" ref="M17:M23" si="18">H17</f>
        <v>0</v>
      </c>
      <c r="N17" s="20">
        <f t="shared" ref="N17:N23" si="19">K17</f>
        <v>39.173057</v>
      </c>
      <c r="O17" s="20">
        <f t="shared" ref="O17:O23" si="20">M17</f>
        <v>0</v>
      </c>
      <c r="P17" s="20">
        <f t="shared" ref="P17:P23" si="21">N17</f>
        <v>39.173057</v>
      </c>
      <c r="Q17" s="20">
        <v>0</v>
      </c>
      <c r="R17" s="20"/>
      <c r="S17" s="142"/>
      <c r="T17" s="142">
        <f t="shared" ref="T17:T23" si="22">Q17</f>
        <v>0</v>
      </c>
      <c r="U17" s="142"/>
      <c r="V17" s="142">
        <f t="shared" si="10"/>
        <v>39.173057</v>
      </c>
      <c r="W17" s="142"/>
      <c r="X17" s="142"/>
      <c r="Y17" s="142">
        <f>38.116057+1.057</f>
        <v>39.173057</v>
      </c>
      <c r="Z17" s="142"/>
      <c r="AA17" s="142">
        <v>0</v>
      </c>
      <c r="AB17" s="142"/>
      <c r="AC17" s="142"/>
      <c r="AD17" s="142">
        <v>0</v>
      </c>
      <c r="AE17" s="142"/>
      <c r="AF17" s="142">
        <f t="shared" ref="AF17:AF23" si="23">AG17+AH17+AI17+AJ17</f>
        <v>0</v>
      </c>
      <c r="AG17" s="142"/>
      <c r="AH17" s="142"/>
      <c r="AI17" s="142">
        <v>0</v>
      </c>
      <c r="AJ17" s="142"/>
      <c r="AK17" s="142">
        <v>0</v>
      </c>
      <c r="AL17" s="142"/>
      <c r="AM17" s="142"/>
      <c r="AN17" s="142">
        <v>0</v>
      </c>
      <c r="AO17" s="142"/>
      <c r="AP17" s="142">
        <v>0</v>
      </c>
      <c r="AQ17" s="142"/>
      <c r="AR17" s="142"/>
      <c r="AS17" s="142">
        <v>0</v>
      </c>
      <c r="AT17" s="142"/>
      <c r="AU17" s="142">
        <v>0</v>
      </c>
      <c r="AV17" s="142"/>
      <c r="AW17" s="142"/>
      <c r="AX17" s="142">
        <v>0</v>
      </c>
      <c r="AY17" s="142"/>
      <c r="AZ17" s="142">
        <f t="shared" ref="AZ17:AZ23" si="24">G17</f>
        <v>0</v>
      </c>
      <c r="BA17" s="142"/>
      <c r="BB17" s="142"/>
      <c r="BC17" s="142">
        <f t="shared" ref="BC17:BC23" si="25">AZ17</f>
        <v>0</v>
      </c>
      <c r="BD17" s="20"/>
      <c r="BE17" s="20">
        <f t="shared" ref="BE17:BE23" si="26">BF17+BG17+BH17+BI17</f>
        <v>39.173057</v>
      </c>
      <c r="BF17" s="20"/>
      <c r="BG17" s="20"/>
      <c r="BH17" s="143">
        <f t="shared" ref="BH17:BH23" si="27">AX17+AS17+AI17+Y17</f>
        <v>39.173057</v>
      </c>
      <c r="BI17" s="20"/>
    </row>
    <row r="18" spans="1:61" ht="18" customHeight="1" outlineLevel="1" x14ac:dyDescent="0.25">
      <c r="A18" s="154"/>
      <c r="B18" s="19" t="s">
        <v>307</v>
      </c>
      <c r="C18" s="160"/>
      <c r="D18" s="160">
        <v>2025</v>
      </c>
      <c r="E18" s="160"/>
      <c r="F18" s="160">
        <v>2025</v>
      </c>
      <c r="G18" s="20">
        <v>0</v>
      </c>
      <c r="H18" s="20">
        <f t="shared" si="16"/>
        <v>0</v>
      </c>
      <c r="I18" s="25"/>
      <c r="J18" s="20">
        <v>45.381892229999998</v>
      </c>
      <c r="K18" s="20">
        <f t="shared" si="17"/>
        <v>44.544908159999999</v>
      </c>
      <c r="L18" s="25">
        <v>45352</v>
      </c>
      <c r="M18" s="20">
        <f t="shared" si="18"/>
        <v>0</v>
      </c>
      <c r="N18" s="20">
        <f t="shared" si="19"/>
        <v>44.544908159999999</v>
      </c>
      <c r="O18" s="20">
        <f t="shared" si="20"/>
        <v>0</v>
      </c>
      <c r="P18" s="20">
        <f t="shared" si="21"/>
        <v>44.544908159999999</v>
      </c>
      <c r="Q18" s="20">
        <v>0</v>
      </c>
      <c r="R18" s="20"/>
      <c r="S18" s="142"/>
      <c r="T18" s="142">
        <f t="shared" si="22"/>
        <v>0</v>
      </c>
      <c r="U18" s="142"/>
      <c r="V18" s="142">
        <f t="shared" si="10"/>
        <v>0</v>
      </c>
      <c r="W18" s="142"/>
      <c r="X18" s="142"/>
      <c r="Y18" s="142">
        <v>0</v>
      </c>
      <c r="Z18" s="142"/>
      <c r="AA18" s="142">
        <v>0</v>
      </c>
      <c r="AB18" s="142"/>
      <c r="AC18" s="142"/>
      <c r="AD18" s="142">
        <v>0</v>
      </c>
      <c r="AE18" s="142"/>
      <c r="AF18" s="142">
        <f t="shared" si="23"/>
        <v>44.544908159999999</v>
      </c>
      <c r="AG18" s="142"/>
      <c r="AH18" s="142"/>
      <c r="AI18" s="142">
        <v>44.544908159999999</v>
      </c>
      <c r="AJ18" s="142"/>
      <c r="AK18" s="142">
        <v>0</v>
      </c>
      <c r="AL18" s="142"/>
      <c r="AM18" s="142"/>
      <c r="AN18" s="142">
        <v>0</v>
      </c>
      <c r="AO18" s="142"/>
      <c r="AP18" s="142">
        <v>0</v>
      </c>
      <c r="AQ18" s="142"/>
      <c r="AR18" s="142"/>
      <c r="AS18" s="142">
        <v>0</v>
      </c>
      <c r="AT18" s="142"/>
      <c r="AU18" s="142">
        <v>0</v>
      </c>
      <c r="AV18" s="142"/>
      <c r="AW18" s="142"/>
      <c r="AX18" s="142">
        <v>0</v>
      </c>
      <c r="AY18" s="142"/>
      <c r="AZ18" s="142">
        <f t="shared" si="24"/>
        <v>0</v>
      </c>
      <c r="BA18" s="142"/>
      <c r="BB18" s="142"/>
      <c r="BC18" s="142">
        <f t="shared" si="25"/>
        <v>0</v>
      </c>
      <c r="BD18" s="20"/>
      <c r="BE18" s="20">
        <f t="shared" si="26"/>
        <v>44.544908159999999</v>
      </c>
      <c r="BF18" s="20"/>
      <c r="BG18" s="20"/>
      <c r="BH18" s="143">
        <f t="shared" si="27"/>
        <v>44.544908159999999</v>
      </c>
      <c r="BI18" s="20"/>
    </row>
    <row r="19" spans="1:61" ht="18" customHeight="1" outlineLevel="1" x14ac:dyDescent="0.25">
      <c r="A19" s="154"/>
      <c r="B19" s="19" t="s">
        <v>308</v>
      </c>
      <c r="C19" s="160"/>
      <c r="D19" s="160">
        <v>2025</v>
      </c>
      <c r="E19" s="160"/>
      <c r="F19" s="160">
        <v>2025</v>
      </c>
      <c r="G19" s="20">
        <v>0</v>
      </c>
      <c r="H19" s="20">
        <f t="shared" si="16"/>
        <v>0</v>
      </c>
      <c r="I19" s="25"/>
      <c r="J19" s="20">
        <v>81.05939961</v>
      </c>
      <c r="K19" s="20">
        <f t="shared" si="17"/>
        <v>0</v>
      </c>
      <c r="L19" s="25">
        <v>45352</v>
      </c>
      <c r="M19" s="20">
        <f t="shared" si="18"/>
        <v>0</v>
      </c>
      <c r="N19" s="20">
        <f t="shared" si="19"/>
        <v>0</v>
      </c>
      <c r="O19" s="20">
        <f t="shared" si="20"/>
        <v>0</v>
      </c>
      <c r="P19" s="20">
        <f t="shared" si="21"/>
        <v>0</v>
      </c>
      <c r="Q19" s="20">
        <v>0</v>
      </c>
      <c r="R19" s="20"/>
      <c r="S19" s="142"/>
      <c r="T19" s="142">
        <f t="shared" si="22"/>
        <v>0</v>
      </c>
      <c r="U19" s="142"/>
      <c r="V19" s="142">
        <f t="shared" si="10"/>
        <v>0</v>
      </c>
      <c r="W19" s="142"/>
      <c r="X19" s="142"/>
      <c r="Y19" s="142">
        <v>0</v>
      </c>
      <c r="Z19" s="142"/>
      <c r="AA19" s="142">
        <v>0</v>
      </c>
      <c r="AB19" s="142"/>
      <c r="AC19" s="142"/>
      <c r="AD19" s="142">
        <v>0</v>
      </c>
      <c r="AE19" s="142"/>
      <c r="AF19" s="142">
        <f t="shared" si="23"/>
        <v>0</v>
      </c>
      <c r="AG19" s="142"/>
      <c r="AH19" s="142"/>
      <c r="AI19" s="142">
        <v>0</v>
      </c>
      <c r="AJ19" s="142"/>
      <c r="AK19" s="142">
        <v>0</v>
      </c>
      <c r="AL19" s="142"/>
      <c r="AM19" s="142"/>
      <c r="AN19" s="142">
        <v>0</v>
      </c>
      <c r="AO19" s="142"/>
      <c r="AP19" s="142">
        <v>0</v>
      </c>
      <c r="AQ19" s="142"/>
      <c r="AR19" s="142"/>
      <c r="AS19" s="142">
        <v>0</v>
      </c>
      <c r="AT19" s="142"/>
      <c r="AU19" s="142">
        <v>0</v>
      </c>
      <c r="AV19" s="142"/>
      <c r="AW19" s="142"/>
      <c r="AX19" s="142">
        <v>0</v>
      </c>
      <c r="AY19" s="142"/>
      <c r="AZ19" s="142">
        <f t="shared" si="24"/>
        <v>0</v>
      </c>
      <c r="BA19" s="142"/>
      <c r="BB19" s="142"/>
      <c r="BC19" s="142">
        <f t="shared" si="25"/>
        <v>0</v>
      </c>
      <c r="BD19" s="20"/>
      <c r="BE19" s="20">
        <f t="shared" si="26"/>
        <v>0</v>
      </c>
      <c r="BF19" s="20"/>
      <c r="BG19" s="20"/>
      <c r="BH19" s="143">
        <f t="shared" si="27"/>
        <v>0</v>
      </c>
      <c r="BI19" s="20"/>
    </row>
    <row r="20" spans="1:61" ht="18" customHeight="1" outlineLevel="1" x14ac:dyDescent="0.25">
      <c r="A20" s="154"/>
      <c r="B20" s="19" t="s">
        <v>309</v>
      </c>
      <c r="C20" s="160"/>
      <c r="D20" s="160">
        <v>2024</v>
      </c>
      <c r="E20" s="160"/>
      <c r="F20" s="160">
        <v>2024</v>
      </c>
      <c r="G20" s="20">
        <v>0</v>
      </c>
      <c r="H20" s="20">
        <f t="shared" si="16"/>
        <v>0</v>
      </c>
      <c r="I20" s="25"/>
      <c r="J20" s="20">
        <f t="shared" ref="J20:J21" si="28">K20</f>
        <v>7.0467570000000004</v>
      </c>
      <c r="K20" s="20">
        <f t="shared" si="17"/>
        <v>7.0467570000000004</v>
      </c>
      <c r="L20" s="25">
        <v>45352</v>
      </c>
      <c r="M20" s="20">
        <f t="shared" si="18"/>
        <v>0</v>
      </c>
      <c r="N20" s="20">
        <f t="shared" si="19"/>
        <v>7.0467570000000004</v>
      </c>
      <c r="O20" s="20">
        <f t="shared" si="20"/>
        <v>0</v>
      </c>
      <c r="P20" s="20">
        <f t="shared" si="21"/>
        <v>7.0467570000000004</v>
      </c>
      <c r="Q20" s="20">
        <v>0</v>
      </c>
      <c r="R20" s="20"/>
      <c r="S20" s="142"/>
      <c r="T20" s="142">
        <f t="shared" si="22"/>
        <v>0</v>
      </c>
      <c r="U20" s="142"/>
      <c r="V20" s="142">
        <f t="shared" si="10"/>
        <v>7.0467570000000004</v>
      </c>
      <c r="W20" s="142"/>
      <c r="X20" s="142"/>
      <c r="Y20" s="142">
        <v>7.0467570000000004</v>
      </c>
      <c r="Z20" s="142"/>
      <c r="AA20" s="142">
        <v>0</v>
      </c>
      <c r="AB20" s="142"/>
      <c r="AC20" s="142"/>
      <c r="AD20" s="142">
        <v>0</v>
      </c>
      <c r="AE20" s="142"/>
      <c r="AF20" s="142">
        <f t="shared" si="23"/>
        <v>0</v>
      </c>
      <c r="AG20" s="142"/>
      <c r="AH20" s="142"/>
      <c r="AI20" s="142">
        <v>0</v>
      </c>
      <c r="AJ20" s="142"/>
      <c r="AK20" s="142">
        <v>0</v>
      </c>
      <c r="AL20" s="142"/>
      <c r="AM20" s="142"/>
      <c r="AN20" s="142">
        <v>0</v>
      </c>
      <c r="AO20" s="142"/>
      <c r="AP20" s="142">
        <v>0</v>
      </c>
      <c r="AQ20" s="142"/>
      <c r="AR20" s="142"/>
      <c r="AS20" s="142">
        <v>0</v>
      </c>
      <c r="AT20" s="142"/>
      <c r="AU20" s="142">
        <v>0</v>
      </c>
      <c r="AV20" s="142"/>
      <c r="AW20" s="142"/>
      <c r="AX20" s="142">
        <v>0</v>
      </c>
      <c r="AY20" s="142"/>
      <c r="AZ20" s="142">
        <f t="shared" si="24"/>
        <v>0</v>
      </c>
      <c r="BA20" s="142"/>
      <c r="BB20" s="142"/>
      <c r="BC20" s="142">
        <f t="shared" si="25"/>
        <v>0</v>
      </c>
      <c r="BD20" s="20"/>
      <c r="BE20" s="20">
        <f t="shared" si="26"/>
        <v>7.0467570000000004</v>
      </c>
      <c r="BF20" s="20"/>
      <c r="BG20" s="20"/>
      <c r="BH20" s="143">
        <f t="shared" si="27"/>
        <v>7.0467570000000004</v>
      </c>
      <c r="BI20" s="20"/>
    </row>
    <row r="21" spans="1:61" ht="18" customHeight="1" outlineLevel="1" x14ac:dyDescent="0.25">
      <c r="A21" s="154"/>
      <c r="B21" s="19" t="s">
        <v>310</v>
      </c>
      <c r="C21" s="160"/>
      <c r="D21" s="160">
        <v>2024</v>
      </c>
      <c r="E21" s="160"/>
      <c r="F21" s="160">
        <v>2024</v>
      </c>
      <c r="G21" s="20">
        <v>0</v>
      </c>
      <c r="H21" s="20">
        <f t="shared" si="16"/>
        <v>0</v>
      </c>
      <c r="I21" s="25"/>
      <c r="J21" s="20">
        <f t="shared" si="28"/>
        <v>16.845203590000001</v>
      </c>
      <c r="K21" s="20">
        <f t="shared" si="17"/>
        <v>16.845203590000001</v>
      </c>
      <c r="L21" s="25">
        <v>45352</v>
      </c>
      <c r="M21" s="20">
        <f t="shared" si="18"/>
        <v>0</v>
      </c>
      <c r="N21" s="20">
        <f t="shared" si="19"/>
        <v>16.845203590000001</v>
      </c>
      <c r="O21" s="20">
        <f t="shared" si="20"/>
        <v>0</v>
      </c>
      <c r="P21" s="20">
        <f t="shared" si="21"/>
        <v>16.845203590000001</v>
      </c>
      <c r="Q21" s="20">
        <v>0</v>
      </c>
      <c r="R21" s="20"/>
      <c r="S21" s="142"/>
      <c r="T21" s="142">
        <f t="shared" si="22"/>
        <v>0</v>
      </c>
      <c r="U21" s="142"/>
      <c r="V21" s="142">
        <f t="shared" si="10"/>
        <v>0</v>
      </c>
      <c r="W21" s="142"/>
      <c r="X21" s="142"/>
      <c r="Y21" s="142">
        <v>0</v>
      </c>
      <c r="Z21" s="142"/>
      <c r="AA21" s="142">
        <v>0</v>
      </c>
      <c r="AB21" s="142"/>
      <c r="AC21" s="142"/>
      <c r="AD21" s="142">
        <v>0</v>
      </c>
      <c r="AE21" s="142"/>
      <c r="AF21" s="142">
        <f t="shared" si="23"/>
        <v>16.845203590000001</v>
      </c>
      <c r="AG21" s="142"/>
      <c r="AH21" s="142"/>
      <c r="AI21" s="142">
        <v>16.845203590000001</v>
      </c>
      <c r="AJ21" s="142"/>
      <c r="AK21" s="142">
        <v>0</v>
      </c>
      <c r="AL21" s="142"/>
      <c r="AM21" s="142"/>
      <c r="AN21" s="142">
        <v>0</v>
      </c>
      <c r="AO21" s="142"/>
      <c r="AP21" s="142">
        <v>0</v>
      </c>
      <c r="AQ21" s="142"/>
      <c r="AR21" s="142"/>
      <c r="AS21" s="142">
        <v>0</v>
      </c>
      <c r="AT21" s="142"/>
      <c r="AU21" s="142">
        <v>0</v>
      </c>
      <c r="AV21" s="142"/>
      <c r="AW21" s="142"/>
      <c r="AX21" s="142">
        <v>0</v>
      </c>
      <c r="AY21" s="142"/>
      <c r="AZ21" s="142">
        <f t="shared" si="24"/>
        <v>0</v>
      </c>
      <c r="BA21" s="142"/>
      <c r="BB21" s="142"/>
      <c r="BC21" s="142">
        <f t="shared" si="25"/>
        <v>0</v>
      </c>
      <c r="BD21" s="20"/>
      <c r="BE21" s="20">
        <f t="shared" si="26"/>
        <v>16.845203590000001</v>
      </c>
      <c r="BF21" s="20"/>
      <c r="BG21" s="20"/>
      <c r="BH21" s="143">
        <f t="shared" si="27"/>
        <v>16.845203590000001</v>
      </c>
      <c r="BI21" s="20"/>
    </row>
    <row r="22" spans="1:61" ht="18" customHeight="1" outlineLevel="1" x14ac:dyDescent="0.25">
      <c r="A22" s="154"/>
      <c r="B22" s="19" t="s">
        <v>311</v>
      </c>
      <c r="C22" s="160"/>
      <c r="D22" s="160">
        <v>2025</v>
      </c>
      <c r="E22" s="160"/>
      <c r="F22" s="160">
        <v>2025</v>
      </c>
      <c r="G22" s="20">
        <v>0</v>
      </c>
      <c r="H22" s="20">
        <f t="shared" si="16"/>
        <v>0</v>
      </c>
      <c r="I22" s="25"/>
      <c r="J22" s="20">
        <v>8.7222443700000003</v>
      </c>
      <c r="K22" s="20">
        <f t="shared" si="17"/>
        <v>13.46232949</v>
      </c>
      <c r="L22" s="25">
        <v>45352</v>
      </c>
      <c r="M22" s="20">
        <f t="shared" si="18"/>
        <v>0</v>
      </c>
      <c r="N22" s="20">
        <f t="shared" si="19"/>
        <v>13.46232949</v>
      </c>
      <c r="O22" s="20">
        <f t="shared" si="20"/>
        <v>0</v>
      </c>
      <c r="P22" s="20">
        <f t="shared" si="21"/>
        <v>13.46232949</v>
      </c>
      <c r="Q22" s="20">
        <v>0</v>
      </c>
      <c r="R22" s="20"/>
      <c r="S22" s="142"/>
      <c r="T22" s="142">
        <f t="shared" si="22"/>
        <v>0</v>
      </c>
      <c r="U22" s="142"/>
      <c r="V22" s="142">
        <f t="shared" si="10"/>
        <v>0</v>
      </c>
      <c r="W22" s="142"/>
      <c r="X22" s="142"/>
      <c r="Y22" s="142">
        <v>0</v>
      </c>
      <c r="Z22" s="142"/>
      <c r="AA22" s="142">
        <v>0</v>
      </c>
      <c r="AB22" s="142"/>
      <c r="AC22" s="142"/>
      <c r="AD22" s="142">
        <v>0</v>
      </c>
      <c r="AE22" s="142"/>
      <c r="AF22" s="142">
        <f t="shared" si="23"/>
        <v>13.46232949</v>
      </c>
      <c r="AG22" s="142"/>
      <c r="AH22" s="142"/>
      <c r="AI22" s="142">
        <v>13.46232949</v>
      </c>
      <c r="AJ22" s="142"/>
      <c r="AK22" s="142">
        <v>0</v>
      </c>
      <c r="AL22" s="142"/>
      <c r="AM22" s="142"/>
      <c r="AN22" s="142">
        <v>0</v>
      </c>
      <c r="AO22" s="142"/>
      <c r="AP22" s="142">
        <v>0</v>
      </c>
      <c r="AQ22" s="142"/>
      <c r="AR22" s="142"/>
      <c r="AS22" s="142">
        <v>0</v>
      </c>
      <c r="AT22" s="142"/>
      <c r="AU22" s="142">
        <v>0</v>
      </c>
      <c r="AV22" s="142"/>
      <c r="AW22" s="142"/>
      <c r="AX22" s="142">
        <v>0</v>
      </c>
      <c r="AY22" s="142"/>
      <c r="AZ22" s="142">
        <f t="shared" si="24"/>
        <v>0</v>
      </c>
      <c r="BA22" s="142"/>
      <c r="BB22" s="142"/>
      <c r="BC22" s="142">
        <f t="shared" si="25"/>
        <v>0</v>
      </c>
      <c r="BD22" s="20"/>
      <c r="BE22" s="20">
        <f t="shared" si="26"/>
        <v>13.46232949</v>
      </c>
      <c r="BF22" s="20"/>
      <c r="BG22" s="20"/>
      <c r="BH22" s="143">
        <f t="shared" si="27"/>
        <v>13.46232949</v>
      </c>
      <c r="BI22" s="20"/>
    </row>
    <row r="23" spans="1:61" ht="18" customHeight="1" outlineLevel="1" x14ac:dyDescent="0.25">
      <c r="A23" s="154"/>
      <c r="B23" s="19" t="s">
        <v>312</v>
      </c>
      <c r="C23" s="160"/>
      <c r="D23" s="160">
        <v>2025</v>
      </c>
      <c r="E23" s="160"/>
      <c r="F23" s="160">
        <v>2025</v>
      </c>
      <c r="G23" s="20">
        <v>0</v>
      </c>
      <c r="H23" s="20">
        <f t="shared" si="16"/>
        <v>0</v>
      </c>
      <c r="I23" s="25"/>
      <c r="J23" s="20">
        <v>4.4695340000000003</v>
      </c>
      <c r="K23" s="20">
        <f t="shared" si="17"/>
        <v>0</v>
      </c>
      <c r="L23" s="25">
        <v>45352</v>
      </c>
      <c r="M23" s="20">
        <f t="shared" si="18"/>
        <v>0</v>
      </c>
      <c r="N23" s="20">
        <f t="shared" si="19"/>
        <v>0</v>
      </c>
      <c r="O23" s="20">
        <f t="shared" si="20"/>
        <v>0</v>
      </c>
      <c r="P23" s="20">
        <f t="shared" si="21"/>
        <v>0</v>
      </c>
      <c r="Q23" s="20">
        <v>0</v>
      </c>
      <c r="R23" s="20"/>
      <c r="S23" s="142"/>
      <c r="T23" s="142">
        <f t="shared" si="22"/>
        <v>0</v>
      </c>
      <c r="U23" s="142"/>
      <c r="V23" s="142">
        <f t="shared" si="10"/>
        <v>0</v>
      </c>
      <c r="W23" s="142"/>
      <c r="X23" s="142"/>
      <c r="Y23" s="142">
        <v>0</v>
      </c>
      <c r="Z23" s="142"/>
      <c r="AA23" s="142">
        <v>0</v>
      </c>
      <c r="AB23" s="142"/>
      <c r="AC23" s="142"/>
      <c r="AD23" s="142">
        <v>0</v>
      </c>
      <c r="AE23" s="142"/>
      <c r="AF23" s="142">
        <f t="shared" si="23"/>
        <v>0</v>
      </c>
      <c r="AG23" s="142"/>
      <c r="AH23" s="142"/>
      <c r="AI23" s="142">
        <v>0</v>
      </c>
      <c r="AJ23" s="142"/>
      <c r="AK23" s="142">
        <v>0</v>
      </c>
      <c r="AL23" s="142"/>
      <c r="AM23" s="142"/>
      <c r="AN23" s="142">
        <v>0</v>
      </c>
      <c r="AO23" s="142"/>
      <c r="AP23" s="142">
        <v>0</v>
      </c>
      <c r="AQ23" s="142"/>
      <c r="AR23" s="142"/>
      <c r="AS23" s="142">
        <v>0</v>
      </c>
      <c r="AT23" s="142"/>
      <c r="AU23" s="142">
        <v>0</v>
      </c>
      <c r="AV23" s="142"/>
      <c r="AW23" s="142"/>
      <c r="AX23" s="142">
        <v>0</v>
      </c>
      <c r="AY23" s="142"/>
      <c r="AZ23" s="142">
        <f t="shared" si="24"/>
        <v>0</v>
      </c>
      <c r="BA23" s="142"/>
      <c r="BB23" s="142"/>
      <c r="BC23" s="142">
        <f t="shared" si="25"/>
        <v>0</v>
      </c>
      <c r="BD23" s="20"/>
      <c r="BE23" s="20">
        <f t="shared" si="26"/>
        <v>0</v>
      </c>
      <c r="BF23" s="20"/>
      <c r="BG23" s="20"/>
      <c r="BH23" s="143">
        <f t="shared" si="27"/>
        <v>0</v>
      </c>
      <c r="BI23" s="20"/>
    </row>
    <row r="24" spans="1:61" ht="19.5" customHeight="1" x14ac:dyDescent="0.25">
      <c r="A24" s="15">
        <v>2</v>
      </c>
      <c r="B24" s="16" t="s">
        <v>35</v>
      </c>
      <c r="C24" s="11"/>
      <c r="D24" s="11"/>
      <c r="E24" s="11"/>
      <c r="F24" s="11"/>
      <c r="G24" s="17">
        <f>SUM(G25:G26)</f>
        <v>1548.768132649426</v>
      </c>
      <c r="H24" s="17">
        <f>SUM(H25:H26)</f>
        <v>1548.768132649426</v>
      </c>
      <c r="I24" s="11"/>
      <c r="J24" s="17">
        <f>SUM(J25:J26)</f>
        <v>1421.9581828999999</v>
      </c>
      <c r="K24" s="17">
        <f>SUM(K25:K26)</f>
        <v>1346.6174730097457</v>
      </c>
      <c r="L24" s="11"/>
      <c r="M24" s="17">
        <f>SUM(M25:M26)</f>
        <v>1548.768132649426</v>
      </c>
      <c r="N24" s="17">
        <f t="shared" ref="N24:BD24" si="29">SUM(N25:N26)</f>
        <v>1346.6174730097457</v>
      </c>
      <c r="O24" s="17">
        <f>SUM(O25:O26)</f>
        <v>1548.768132649426</v>
      </c>
      <c r="P24" s="17">
        <f t="shared" si="29"/>
        <v>1346.6174730097457</v>
      </c>
      <c r="Q24" s="17">
        <f t="shared" si="29"/>
        <v>177.87299999999999</v>
      </c>
      <c r="R24" s="17">
        <f t="shared" si="29"/>
        <v>0</v>
      </c>
      <c r="S24" s="171">
        <f t="shared" si="29"/>
        <v>0</v>
      </c>
      <c r="T24" s="171">
        <f t="shared" si="29"/>
        <v>177.87299999999999</v>
      </c>
      <c r="U24" s="171">
        <f t="shared" si="29"/>
        <v>0</v>
      </c>
      <c r="V24" s="171">
        <f t="shared" ref="V24:Z24" si="30">SUM(V25:V26)</f>
        <v>121.022738816</v>
      </c>
      <c r="W24" s="171">
        <f t="shared" si="30"/>
        <v>0</v>
      </c>
      <c r="X24" s="171">
        <f t="shared" si="30"/>
        <v>0</v>
      </c>
      <c r="Y24" s="171">
        <f t="shared" si="30"/>
        <v>121.022738816</v>
      </c>
      <c r="Z24" s="171">
        <f t="shared" si="30"/>
        <v>0</v>
      </c>
      <c r="AA24" s="171">
        <f t="shared" si="29"/>
        <v>296.40028080000002</v>
      </c>
      <c r="AB24" s="171">
        <f t="shared" si="29"/>
        <v>0</v>
      </c>
      <c r="AC24" s="171">
        <f t="shared" si="29"/>
        <v>0</v>
      </c>
      <c r="AD24" s="171">
        <f t="shared" si="29"/>
        <v>296.40028080000002</v>
      </c>
      <c r="AE24" s="171">
        <f t="shared" si="29"/>
        <v>0</v>
      </c>
      <c r="AF24" s="171">
        <f t="shared" ref="AF24:AJ24" si="31">SUM(AF25:AF26)</f>
        <v>122.14636625999999</v>
      </c>
      <c r="AG24" s="171">
        <f t="shared" si="31"/>
        <v>0</v>
      </c>
      <c r="AH24" s="171">
        <f t="shared" si="31"/>
        <v>0</v>
      </c>
      <c r="AI24" s="171">
        <f t="shared" si="31"/>
        <v>122.14636625999999</v>
      </c>
      <c r="AJ24" s="171">
        <f t="shared" si="31"/>
        <v>0</v>
      </c>
      <c r="AK24" s="171">
        <f t="shared" si="29"/>
        <v>415.0917192</v>
      </c>
      <c r="AL24" s="171">
        <f t="shared" si="29"/>
        <v>0</v>
      </c>
      <c r="AM24" s="171">
        <f t="shared" si="29"/>
        <v>0</v>
      </c>
      <c r="AN24" s="171">
        <f t="shared" si="29"/>
        <v>415.0917192</v>
      </c>
      <c r="AO24" s="171">
        <f t="shared" si="29"/>
        <v>0</v>
      </c>
      <c r="AP24" s="171">
        <f t="shared" ref="AP24:AY24" si="32">SUM(AP25:AP26)</f>
        <v>444.04523528431997</v>
      </c>
      <c r="AQ24" s="171">
        <f t="shared" si="32"/>
        <v>0</v>
      </c>
      <c r="AR24" s="171">
        <f t="shared" si="32"/>
        <v>0</v>
      </c>
      <c r="AS24" s="171">
        <f t="shared" si="32"/>
        <v>444.04523528431997</v>
      </c>
      <c r="AT24" s="171">
        <f t="shared" si="32"/>
        <v>0</v>
      </c>
      <c r="AU24" s="171">
        <f t="shared" si="32"/>
        <v>659.40313264942597</v>
      </c>
      <c r="AV24" s="171">
        <f t="shared" si="32"/>
        <v>0</v>
      </c>
      <c r="AW24" s="171">
        <f t="shared" si="32"/>
        <v>0</v>
      </c>
      <c r="AX24" s="171">
        <f t="shared" si="32"/>
        <v>659.40313264942597</v>
      </c>
      <c r="AY24" s="171">
        <f t="shared" si="32"/>
        <v>0</v>
      </c>
      <c r="AZ24" s="171">
        <f t="shared" si="29"/>
        <v>1548.768132649426</v>
      </c>
      <c r="BA24" s="171">
        <f t="shared" si="29"/>
        <v>0</v>
      </c>
      <c r="BB24" s="171">
        <f t="shared" si="29"/>
        <v>0</v>
      </c>
      <c r="BC24" s="171">
        <f t="shared" si="29"/>
        <v>1548.768132649426</v>
      </c>
      <c r="BD24" s="17">
        <f t="shared" si="29"/>
        <v>0</v>
      </c>
      <c r="BE24" s="17">
        <f t="shared" ref="BE24:BI24" si="33">SUM(BE25:BE26)</f>
        <v>1346.6174730097457</v>
      </c>
      <c r="BF24" s="17">
        <f t="shared" si="33"/>
        <v>0</v>
      </c>
      <c r="BG24" s="17">
        <f t="shared" si="33"/>
        <v>0</v>
      </c>
      <c r="BH24" s="17">
        <f t="shared" si="33"/>
        <v>1346.6174730097457</v>
      </c>
      <c r="BI24" s="17">
        <f t="shared" si="33"/>
        <v>0</v>
      </c>
    </row>
    <row r="25" spans="1:61" ht="31.5" x14ac:dyDescent="0.25">
      <c r="A25" s="18" t="s">
        <v>36</v>
      </c>
      <c r="B25" s="19" t="s">
        <v>37</v>
      </c>
      <c r="C25" s="11" t="s">
        <v>38</v>
      </c>
      <c r="D25" s="11">
        <v>2024</v>
      </c>
      <c r="E25" s="11">
        <v>2026</v>
      </c>
      <c r="F25" s="11">
        <v>2027</v>
      </c>
      <c r="G25" s="20">
        <f>H25</f>
        <v>1548.768132649426</v>
      </c>
      <c r="H25" s="20">
        <f>AZ25</f>
        <v>1548.768132649426</v>
      </c>
      <c r="I25" s="21">
        <v>45200</v>
      </c>
      <c r="J25" s="20">
        <v>1421.9581828999999</v>
      </c>
      <c r="K25" s="20">
        <f>BE25</f>
        <v>1346.6174730097457</v>
      </c>
      <c r="L25" s="21">
        <v>45352</v>
      </c>
      <c r="M25" s="20">
        <f>AZ25</f>
        <v>1548.768132649426</v>
      </c>
      <c r="N25" s="20">
        <f>BE25</f>
        <v>1346.6174730097457</v>
      </c>
      <c r="O25" s="20">
        <f>M25</f>
        <v>1548.768132649426</v>
      </c>
      <c r="P25" s="20">
        <f>N25</f>
        <v>1346.6174730097457</v>
      </c>
      <c r="Q25" s="20">
        <f>R25+S25+T25+U25</f>
        <v>177.87299999999999</v>
      </c>
      <c r="R25" s="20"/>
      <c r="S25" s="142"/>
      <c r="T25" s="142">
        <v>177.87299999999999</v>
      </c>
      <c r="U25" s="142"/>
      <c r="V25" s="142">
        <f>W25+X25+Y25+Z25</f>
        <v>121.022738816</v>
      </c>
      <c r="W25" s="142"/>
      <c r="X25" s="142"/>
      <c r="Y25" s="142">
        <v>121.022738816</v>
      </c>
      <c r="Z25" s="142"/>
      <c r="AA25" s="142">
        <f>AB25+AC25+AD25+AE25</f>
        <v>296.40028080000002</v>
      </c>
      <c r="AB25" s="142"/>
      <c r="AC25" s="142"/>
      <c r="AD25" s="142">
        <v>296.40028080000002</v>
      </c>
      <c r="AE25" s="142"/>
      <c r="AF25" s="142">
        <f>AG25+AH25+AI25+AJ25</f>
        <v>122.14636625999999</v>
      </c>
      <c r="AG25" s="142"/>
      <c r="AH25" s="142"/>
      <c r="AI25" s="142">
        <v>122.14636625999999</v>
      </c>
      <c r="AJ25" s="142"/>
      <c r="AK25" s="142">
        <f>AL25+AM25+AN25+AO25</f>
        <v>415.0917192</v>
      </c>
      <c r="AL25" s="142"/>
      <c r="AM25" s="142"/>
      <c r="AN25" s="142">
        <v>415.0917192</v>
      </c>
      <c r="AO25" s="142"/>
      <c r="AP25" s="142">
        <f>AQ25+AR25+AS25+AT25</f>
        <v>444.04523528431997</v>
      </c>
      <c r="AQ25" s="142"/>
      <c r="AR25" s="142"/>
      <c r="AS25" s="142">
        <v>444.04523528431997</v>
      </c>
      <c r="AT25" s="142"/>
      <c r="AU25" s="142">
        <f>AV25+AW25+AX25+AY25</f>
        <v>659.40313264942597</v>
      </c>
      <c r="AV25" s="142"/>
      <c r="AW25" s="142"/>
      <c r="AX25" s="142">
        <v>659.40313264942597</v>
      </c>
      <c r="AY25" s="142"/>
      <c r="AZ25" s="142">
        <f>BA25+BB25+BC25+BD25</f>
        <v>1548.768132649426</v>
      </c>
      <c r="BA25" s="142"/>
      <c r="BB25" s="142"/>
      <c r="BC25" s="142">
        <f>T25+AD25+AN25+AX25</f>
        <v>1548.768132649426</v>
      </c>
      <c r="BD25" s="20"/>
      <c r="BE25" s="20">
        <f>BF25+BG25+BH25+BI25</f>
        <v>1346.6174730097457</v>
      </c>
      <c r="BF25" s="20"/>
      <c r="BG25" s="20"/>
      <c r="BH25" s="143">
        <f>AX25+AS25+AI25+Y25</f>
        <v>1346.6174730097457</v>
      </c>
      <c r="BI25" s="20"/>
    </row>
    <row r="26" spans="1:61" ht="8.25" customHeight="1" x14ac:dyDescent="0.25">
      <c r="A26" s="18"/>
      <c r="B26" s="19"/>
      <c r="C26" s="11"/>
      <c r="D26" s="11"/>
      <c r="E26" s="11"/>
      <c r="F26" s="11"/>
      <c r="G26" s="20"/>
      <c r="H26" s="20"/>
      <c r="I26" s="21"/>
      <c r="J26" s="20"/>
      <c r="K26" s="20"/>
      <c r="L26" s="21"/>
      <c r="M26" s="20"/>
      <c r="N26" s="20"/>
      <c r="O26" s="20"/>
      <c r="P26" s="20"/>
      <c r="Q26" s="20"/>
      <c r="R26" s="2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20"/>
      <c r="BE26" s="20"/>
      <c r="BF26" s="20"/>
      <c r="BG26" s="20"/>
      <c r="BH26" s="20"/>
      <c r="BI26" s="20"/>
    </row>
    <row r="27" spans="1:61" ht="19.5" customHeight="1" outlineLevel="1" x14ac:dyDescent="0.25">
      <c r="A27" s="22">
        <v>3</v>
      </c>
      <c r="B27" s="16" t="s">
        <v>39</v>
      </c>
      <c r="C27" s="11"/>
      <c r="D27" s="11"/>
      <c r="E27" s="11"/>
      <c r="F27" s="11"/>
      <c r="G27" s="17">
        <f t="shared" ref="G27:BG27" si="34">SUM(G28:G36)</f>
        <v>50.173000000000002</v>
      </c>
      <c r="H27" s="17">
        <f t="shared" si="34"/>
        <v>50.173000000000002</v>
      </c>
      <c r="I27" s="17"/>
      <c r="J27" s="17">
        <f t="shared" si="34"/>
        <v>37.086400003333331</v>
      </c>
      <c r="K27" s="17">
        <f t="shared" si="34"/>
        <v>38.4212664773139</v>
      </c>
      <c r="L27" s="17"/>
      <c r="M27" s="17">
        <f t="shared" si="34"/>
        <v>50.173000000000002</v>
      </c>
      <c r="N27" s="17">
        <f t="shared" si="34"/>
        <v>38.4212664773139</v>
      </c>
      <c r="O27" s="17">
        <f t="shared" si="34"/>
        <v>50.173000000000002</v>
      </c>
      <c r="P27" s="17">
        <f t="shared" si="34"/>
        <v>38.4212664773139</v>
      </c>
      <c r="Q27" s="17">
        <f t="shared" si="34"/>
        <v>50.173000000000002</v>
      </c>
      <c r="R27" s="17">
        <f t="shared" si="34"/>
        <v>0</v>
      </c>
      <c r="S27" s="171">
        <f t="shared" si="34"/>
        <v>0</v>
      </c>
      <c r="T27" s="171">
        <f t="shared" si="34"/>
        <v>50.173000000000002</v>
      </c>
      <c r="U27" s="171">
        <f t="shared" si="34"/>
        <v>0</v>
      </c>
      <c r="V27" s="171">
        <f t="shared" si="34"/>
        <v>8.6956666699999996</v>
      </c>
      <c r="W27" s="171">
        <f t="shared" si="34"/>
        <v>0</v>
      </c>
      <c r="X27" s="171">
        <f t="shared" si="34"/>
        <v>0</v>
      </c>
      <c r="Y27" s="171">
        <f t="shared" si="34"/>
        <v>8.6956666699999996</v>
      </c>
      <c r="Z27" s="171">
        <f t="shared" si="34"/>
        <v>0</v>
      </c>
      <c r="AA27" s="171">
        <f t="shared" si="34"/>
        <v>0</v>
      </c>
      <c r="AB27" s="171">
        <f t="shared" si="34"/>
        <v>0</v>
      </c>
      <c r="AC27" s="171">
        <f t="shared" si="34"/>
        <v>0</v>
      </c>
      <c r="AD27" s="171">
        <f t="shared" si="34"/>
        <v>0</v>
      </c>
      <c r="AE27" s="171">
        <f t="shared" si="34"/>
        <v>0</v>
      </c>
      <c r="AF27" s="171">
        <f t="shared" si="34"/>
        <v>25.789349198200004</v>
      </c>
      <c r="AG27" s="171">
        <f t="shared" si="34"/>
        <v>0</v>
      </c>
      <c r="AH27" s="171">
        <f t="shared" si="34"/>
        <v>0</v>
      </c>
      <c r="AI27" s="171">
        <f t="shared" si="34"/>
        <v>25.789349198200004</v>
      </c>
      <c r="AJ27" s="171">
        <f t="shared" si="34"/>
        <v>0</v>
      </c>
      <c r="AK27" s="171">
        <f t="shared" si="34"/>
        <v>0</v>
      </c>
      <c r="AL27" s="171">
        <f t="shared" si="34"/>
        <v>0</v>
      </c>
      <c r="AM27" s="171">
        <f t="shared" si="34"/>
        <v>0</v>
      </c>
      <c r="AN27" s="171">
        <f t="shared" si="34"/>
        <v>0</v>
      </c>
      <c r="AO27" s="171">
        <f t="shared" si="34"/>
        <v>0</v>
      </c>
      <c r="AP27" s="171">
        <f t="shared" si="34"/>
        <v>3.9362506091139005</v>
      </c>
      <c r="AQ27" s="171">
        <f t="shared" si="34"/>
        <v>0</v>
      </c>
      <c r="AR27" s="171">
        <f t="shared" si="34"/>
        <v>0</v>
      </c>
      <c r="AS27" s="171">
        <f t="shared" si="34"/>
        <v>3.9362506091139005</v>
      </c>
      <c r="AT27" s="171">
        <f t="shared" si="34"/>
        <v>0</v>
      </c>
      <c r="AU27" s="171">
        <f t="shared" si="34"/>
        <v>0</v>
      </c>
      <c r="AV27" s="171">
        <f t="shared" si="34"/>
        <v>0</v>
      </c>
      <c r="AW27" s="171">
        <f t="shared" si="34"/>
        <v>0</v>
      </c>
      <c r="AX27" s="171">
        <f t="shared" si="34"/>
        <v>0</v>
      </c>
      <c r="AY27" s="171">
        <f t="shared" si="34"/>
        <v>0</v>
      </c>
      <c r="AZ27" s="171">
        <f t="shared" si="34"/>
        <v>50.173000000000002</v>
      </c>
      <c r="BA27" s="171">
        <f t="shared" si="34"/>
        <v>0</v>
      </c>
      <c r="BB27" s="171">
        <f t="shared" si="34"/>
        <v>0</v>
      </c>
      <c r="BC27" s="171">
        <f t="shared" si="34"/>
        <v>50.173000000000002</v>
      </c>
      <c r="BD27" s="17">
        <f t="shared" si="34"/>
        <v>0</v>
      </c>
      <c r="BE27" s="17">
        <f t="shared" si="34"/>
        <v>38.4212664773139</v>
      </c>
      <c r="BF27" s="17">
        <f t="shared" si="34"/>
        <v>0</v>
      </c>
      <c r="BG27" s="17">
        <f t="shared" si="34"/>
        <v>0</v>
      </c>
      <c r="BH27" s="17">
        <f>SUM(BH28:BH36)</f>
        <v>38.4212664773139</v>
      </c>
      <c r="BI27" s="17">
        <f t="shared" ref="BI27" si="35">SUM(BI28:BI34)</f>
        <v>0</v>
      </c>
    </row>
    <row r="28" spans="1:61" ht="19.5" customHeight="1" outlineLevel="1" x14ac:dyDescent="0.25">
      <c r="A28" s="23" t="s">
        <v>40</v>
      </c>
      <c r="B28" s="24" t="s">
        <v>41</v>
      </c>
      <c r="C28" s="11" t="s">
        <v>42</v>
      </c>
      <c r="D28" s="11">
        <v>2024</v>
      </c>
      <c r="E28" s="11">
        <v>2024</v>
      </c>
      <c r="F28" s="152"/>
      <c r="G28" s="20">
        <v>20.468</v>
      </c>
      <c r="H28" s="20">
        <f t="shared" ref="H28:H31" si="36">G28</f>
        <v>20.468</v>
      </c>
      <c r="I28" s="25">
        <v>45200</v>
      </c>
      <c r="J28" s="20">
        <f t="shared" ref="J28:J30" si="37">K28</f>
        <v>0</v>
      </c>
      <c r="K28" s="20">
        <f t="shared" ref="K28:K31" si="38">BE28</f>
        <v>0</v>
      </c>
      <c r="L28" s="25"/>
      <c r="M28" s="20">
        <f t="shared" ref="M28:M31" si="39">H28</f>
        <v>20.468</v>
      </c>
      <c r="N28" s="20">
        <f t="shared" ref="N28:N30" si="40">K28</f>
        <v>0</v>
      </c>
      <c r="O28" s="20">
        <f t="shared" ref="O28:O31" si="41">M28</f>
        <v>20.468</v>
      </c>
      <c r="P28" s="20">
        <f t="shared" ref="P28:P30" si="42">N28</f>
        <v>0</v>
      </c>
      <c r="Q28" s="20">
        <f t="shared" ref="Q28:Q31" si="43">O28</f>
        <v>20.468</v>
      </c>
      <c r="R28" s="20"/>
      <c r="S28" s="142"/>
      <c r="T28" s="142">
        <f t="shared" ref="T28:T33" si="44">Q28</f>
        <v>20.468</v>
      </c>
      <c r="U28" s="142"/>
      <c r="V28" s="142">
        <v>0</v>
      </c>
      <c r="W28" s="142"/>
      <c r="X28" s="142"/>
      <c r="Y28" s="142">
        <v>0</v>
      </c>
      <c r="Z28" s="142"/>
      <c r="AA28" s="142">
        <v>0</v>
      </c>
      <c r="AB28" s="142"/>
      <c r="AC28" s="142"/>
      <c r="AD28" s="142">
        <v>0</v>
      </c>
      <c r="AE28" s="142"/>
      <c r="AF28" s="142">
        <f t="shared" ref="AF28:AF33" si="45">AG28+AH28+AI28+AJ28</f>
        <v>0</v>
      </c>
      <c r="AG28" s="142"/>
      <c r="AH28" s="142"/>
      <c r="AI28" s="142">
        <v>0</v>
      </c>
      <c r="AJ28" s="142"/>
      <c r="AK28" s="142">
        <v>0</v>
      </c>
      <c r="AL28" s="142"/>
      <c r="AM28" s="142"/>
      <c r="AN28" s="142">
        <v>0</v>
      </c>
      <c r="AO28" s="142"/>
      <c r="AP28" s="142">
        <v>0</v>
      </c>
      <c r="AQ28" s="142"/>
      <c r="AR28" s="142"/>
      <c r="AS28" s="142">
        <v>0</v>
      </c>
      <c r="AT28" s="142"/>
      <c r="AU28" s="142">
        <v>0</v>
      </c>
      <c r="AV28" s="142"/>
      <c r="AW28" s="142"/>
      <c r="AX28" s="142">
        <v>0</v>
      </c>
      <c r="AY28" s="142"/>
      <c r="AZ28" s="142">
        <f t="shared" ref="AZ28:AZ35" si="46">G28</f>
        <v>20.468</v>
      </c>
      <c r="BA28" s="142"/>
      <c r="BB28" s="142"/>
      <c r="BC28" s="142">
        <f t="shared" ref="BC28:BC31" si="47">AZ28</f>
        <v>20.468</v>
      </c>
      <c r="BD28" s="20"/>
      <c r="BE28" s="20">
        <f t="shared" ref="BE28:BE33" si="48">BF28+BG28+BH28+BI28</f>
        <v>0</v>
      </c>
      <c r="BF28" s="20"/>
      <c r="BG28" s="20"/>
      <c r="BH28" s="143">
        <f t="shared" ref="BH28:BH35" si="49">AX28+AS28+AI28+Y28</f>
        <v>0</v>
      </c>
      <c r="BI28" s="17"/>
    </row>
    <row r="29" spans="1:61" ht="19.5" customHeight="1" outlineLevel="1" x14ac:dyDescent="0.25">
      <c r="A29" s="23" t="s">
        <v>43</v>
      </c>
      <c r="B29" s="24" t="s">
        <v>44</v>
      </c>
      <c r="C29" s="11" t="s">
        <v>45</v>
      </c>
      <c r="D29" s="11">
        <v>2024</v>
      </c>
      <c r="E29" s="11">
        <v>2024</v>
      </c>
      <c r="F29" s="11">
        <v>2025</v>
      </c>
      <c r="G29" s="20">
        <v>2.9620000000000002</v>
      </c>
      <c r="H29" s="20">
        <f t="shared" si="36"/>
        <v>2.9620000000000002</v>
      </c>
      <c r="I29" s="25">
        <v>45200</v>
      </c>
      <c r="J29" s="20">
        <v>2.3553999999999999</v>
      </c>
      <c r="K29" s="20">
        <f t="shared" si="38"/>
        <v>2.4535330302</v>
      </c>
      <c r="L29" s="25">
        <v>45352</v>
      </c>
      <c r="M29" s="20">
        <f t="shared" si="39"/>
        <v>2.9620000000000002</v>
      </c>
      <c r="N29" s="20">
        <f t="shared" si="40"/>
        <v>2.4535330302</v>
      </c>
      <c r="O29" s="20">
        <f t="shared" si="41"/>
        <v>2.9620000000000002</v>
      </c>
      <c r="P29" s="20">
        <f t="shared" si="42"/>
        <v>2.4535330302</v>
      </c>
      <c r="Q29" s="20">
        <f t="shared" si="43"/>
        <v>2.9620000000000002</v>
      </c>
      <c r="R29" s="20"/>
      <c r="S29" s="142"/>
      <c r="T29" s="142">
        <f t="shared" si="44"/>
        <v>2.9620000000000002</v>
      </c>
      <c r="U29" s="142"/>
      <c r="V29" s="142">
        <v>0</v>
      </c>
      <c r="W29" s="142"/>
      <c r="X29" s="142"/>
      <c r="Y29" s="142">
        <v>0</v>
      </c>
      <c r="Z29" s="142"/>
      <c r="AA29" s="142">
        <v>0</v>
      </c>
      <c r="AB29" s="142"/>
      <c r="AC29" s="142"/>
      <c r="AD29" s="142">
        <v>0</v>
      </c>
      <c r="AE29" s="142"/>
      <c r="AF29" s="142">
        <f t="shared" si="45"/>
        <v>2.4535330302</v>
      </c>
      <c r="AG29" s="142"/>
      <c r="AH29" s="142"/>
      <c r="AI29" s="142">
        <v>2.4535330302</v>
      </c>
      <c r="AJ29" s="142"/>
      <c r="AK29" s="142">
        <v>0</v>
      </c>
      <c r="AL29" s="142"/>
      <c r="AM29" s="142"/>
      <c r="AN29" s="142">
        <v>0</v>
      </c>
      <c r="AO29" s="142"/>
      <c r="AP29" s="142">
        <v>0</v>
      </c>
      <c r="AQ29" s="142"/>
      <c r="AR29" s="142"/>
      <c r="AS29" s="142">
        <v>0</v>
      </c>
      <c r="AT29" s="142"/>
      <c r="AU29" s="142">
        <v>0</v>
      </c>
      <c r="AV29" s="142"/>
      <c r="AW29" s="142"/>
      <c r="AX29" s="142">
        <v>0</v>
      </c>
      <c r="AY29" s="142"/>
      <c r="AZ29" s="142">
        <f t="shared" si="46"/>
        <v>2.9620000000000002</v>
      </c>
      <c r="BA29" s="142"/>
      <c r="BB29" s="142"/>
      <c r="BC29" s="142">
        <f t="shared" si="47"/>
        <v>2.9620000000000002</v>
      </c>
      <c r="BD29" s="20"/>
      <c r="BE29" s="20">
        <f t="shared" si="48"/>
        <v>2.4535330302</v>
      </c>
      <c r="BF29" s="20"/>
      <c r="BG29" s="20"/>
      <c r="BH29" s="143">
        <f t="shared" si="49"/>
        <v>2.4535330302</v>
      </c>
      <c r="BI29" s="17"/>
    </row>
    <row r="30" spans="1:61" ht="19.5" customHeight="1" outlineLevel="1" x14ac:dyDescent="0.25">
      <c r="A30" s="23" t="s">
        <v>46</v>
      </c>
      <c r="B30" s="24" t="s">
        <v>47</v>
      </c>
      <c r="C30" s="11" t="s">
        <v>48</v>
      </c>
      <c r="D30" s="11">
        <v>2024</v>
      </c>
      <c r="E30" s="11">
        <v>2024</v>
      </c>
      <c r="F30" s="11"/>
      <c r="G30" s="20">
        <v>6.0469999999999997</v>
      </c>
      <c r="H30" s="20">
        <f t="shared" si="36"/>
        <v>6.0469999999999997</v>
      </c>
      <c r="I30" s="25">
        <v>45200</v>
      </c>
      <c r="J30" s="20">
        <f t="shared" si="37"/>
        <v>0</v>
      </c>
      <c r="K30" s="20">
        <f t="shared" si="38"/>
        <v>0</v>
      </c>
      <c r="L30" s="25"/>
      <c r="M30" s="20">
        <f t="shared" si="39"/>
        <v>6.0469999999999997</v>
      </c>
      <c r="N30" s="20">
        <f t="shared" si="40"/>
        <v>0</v>
      </c>
      <c r="O30" s="20">
        <f t="shared" si="41"/>
        <v>6.0469999999999997</v>
      </c>
      <c r="P30" s="20">
        <f t="shared" si="42"/>
        <v>0</v>
      </c>
      <c r="Q30" s="20">
        <f t="shared" si="43"/>
        <v>6.0469999999999997</v>
      </c>
      <c r="R30" s="20"/>
      <c r="S30" s="142"/>
      <c r="T30" s="142">
        <f t="shared" si="44"/>
        <v>6.0469999999999997</v>
      </c>
      <c r="U30" s="142"/>
      <c r="V30" s="142">
        <v>0</v>
      </c>
      <c r="W30" s="142"/>
      <c r="X30" s="142"/>
      <c r="Y30" s="142">
        <v>0</v>
      </c>
      <c r="Z30" s="142"/>
      <c r="AA30" s="142">
        <v>0</v>
      </c>
      <c r="AB30" s="142"/>
      <c r="AC30" s="142"/>
      <c r="AD30" s="142">
        <v>0</v>
      </c>
      <c r="AE30" s="142"/>
      <c r="AF30" s="142">
        <f t="shared" si="45"/>
        <v>0</v>
      </c>
      <c r="AG30" s="142"/>
      <c r="AH30" s="142"/>
      <c r="AI30" s="142">
        <v>0</v>
      </c>
      <c r="AJ30" s="142"/>
      <c r="AK30" s="142">
        <v>0</v>
      </c>
      <c r="AL30" s="142"/>
      <c r="AM30" s="142"/>
      <c r="AN30" s="142">
        <v>0</v>
      </c>
      <c r="AO30" s="142"/>
      <c r="AP30" s="142">
        <v>0</v>
      </c>
      <c r="AQ30" s="142"/>
      <c r="AR30" s="142"/>
      <c r="AS30" s="142">
        <v>0</v>
      </c>
      <c r="AT30" s="142"/>
      <c r="AU30" s="142">
        <v>0</v>
      </c>
      <c r="AV30" s="142"/>
      <c r="AW30" s="142"/>
      <c r="AX30" s="142">
        <v>0</v>
      </c>
      <c r="AY30" s="142"/>
      <c r="AZ30" s="142">
        <f t="shared" si="46"/>
        <v>6.0469999999999997</v>
      </c>
      <c r="BA30" s="142"/>
      <c r="BB30" s="142"/>
      <c r="BC30" s="142">
        <f t="shared" si="47"/>
        <v>6.0469999999999997</v>
      </c>
      <c r="BD30" s="20"/>
      <c r="BE30" s="20">
        <f t="shared" si="48"/>
        <v>0</v>
      </c>
      <c r="BF30" s="20"/>
      <c r="BG30" s="20"/>
      <c r="BH30" s="143">
        <f t="shared" si="49"/>
        <v>0</v>
      </c>
      <c r="BI30" s="17"/>
    </row>
    <row r="31" spans="1:61" ht="17.25" customHeight="1" outlineLevel="1" x14ac:dyDescent="0.25">
      <c r="A31" s="26" t="s">
        <v>49</v>
      </c>
      <c r="B31" s="27" t="s">
        <v>300</v>
      </c>
      <c r="C31" s="11" t="s">
        <v>50</v>
      </c>
      <c r="D31" s="11">
        <v>2024</v>
      </c>
      <c r="E31" s="11">
        <v>2024</v>
      </c>
      <c r="F31" s="11">
        <v>2026</v>
      </c>
      <c r="G31" s="20">
        <v>20.696000000000002</v>
      </c>
      <c r="H31" s="20">
        <f t="shared" si="36"/>
        <v>20.696000000000002</v>
      </c>
      <c r="I31" s="25">
        <v>45200</v>
      </c>
      <c r="J31" s="20">
        <v>10.898999999999999</v>
      </c>
      <c r="K31" s="20">
        <f t="shared" si="38"/>
        <v>11.353746709113899</v>
      </c>
      <c r="L31" s="25">
        <v>45352</v>
      </c>
      <c r="M31" s="20">
        <f t="shared" si="39"/>
        <v>20.696000000000002</v>
      </c>
      <c r="N31" s="20">
        <f>K31</f>
        <v>11.353746709113899</v>
      </c>
      <c r="O31" s="20">
        <f t="shared" si="41"/>
        <v>20.696000000000002</v>
      </c>
      <c r="P31" s="20">
        <f>N31</f>
        <v>11.353746709113899</v>
      </c>
      <c r="Q31" s="20">
        <f t="shared" si="43"/>
        <v>20.696000000000002</v>
      </c>
      <c r="R31" s="20"/>
      <c r="S31" s="142"/>
      <c r="T31" s="142">
        <f t="shared" si="44"/>
        <v>20.696000000000002</v>
      </c>
      <c r="U31" s="142"/>
      <c r="V31" s="142">
        <f>Y31</f>
        <v>3.633</v>
      </c>
      <c r="W31" s="142"/>
      <c r="X31" s="142"/>
      <c r="Y31" s="142">
        <v>3.633</v>
      </c>
      <c r="Z31" s="142"/>
      <c r="AA31" s="142">
        <v>0</v>
      </c>
      <c r="AB31" s="142"/>
      <c r="AC31" s="142"/>
      <c r="AD31" s="142">
        <v>0</v>
      </c>
      <c r="AE31" s="142"/>
      <c r="AF31" s="142">
        <f t="shared" si="45"/>
        <v>3.7844961000000001</v>
      </c>
      <c r="AG31" s="142"/>
      <c r="AH31" s="142"/>
      <c r="AI31" s="142">
        <v>3.7844961000000001</v>
      </c>
      <c r="AJ31" s="142"/>
      <c r="AK31" s="142">
        <v>0</v>
      </c>
      <c r="AL31" s="142"/>
      <c r="AM31" s="142"/>
      <c r="AN31" s="142">
        <v>0</v>
      </c>
      <c r="AO31" s="142"/>
      <c r="AP31" s="142">
        <f>AQ31+AR31+AS31+AT31</f>
        <v>3.9362506091139005</v>
      </c>
      <c r="AQ31" s="142"/>
      <c r="AR31" s="142"/>
      <c r="AS31" s="142">
        <v>3.9362506091139005</v>
      </c>
      <c r="AT31" s="142"/>
      <c r="AU31" s="142">
        <v>0</v>
      </c>
      <c r="AV31" s="142"/>
      <c r="AW31" s="142"/>
      <c r="AX31" s="142">
        <v>0</v>
      </c>
      <c r="AY31" s="142"/>
      <c r="AZ31" s="142">
        <f t="shared" si="46"/>
        <v>20.696000000000002</v>
      </c>
      <c r="BA31" s="142"/>
      <c r="BB31" s="142"/>
      <c r="BC31" s="142">
        <f t="shared" si="47"/>
        <v>20.696000000000002</v>
      </c>
      <c r="BD31" s="20"/>
      <c r="BE31" s="20">
        <f t="shared" si="48"/>
        <v>11.353746709113899</v>
      </c>
      <c r="BF31" s="20"/>
      <c r="BG31" s="20"/>
      <c r="BH31" s="143">
        <f t="shared" si="49"/>
        <v>11.353746709113899</v>
      </c>
      <c r="BI31" s="20"/>
    </row>
    <row r="32" spans="1:61" ht="17.25" customHeight="1" outlineLevel="1" x14ac:dyDescent="0.25">
      <c r="A32" s="26" t="s">
        <v>283</v>
      </c>
      <c r="B32" s="27" t="s">
        <v>285</v>
      </c>
      <c r="C32" s="123" t="s">
        <v>296</v>
      </c>
      <c r="D32" s="123">
        <v>2025</v>
      </c>
      <c r="E32" s="123"/>
      <c r="F32" s="123">
        <v>2025</v>
      </c>
      <c r="G32" s="20">
        <v>0</v>
      </c>
      <c r="H32" s="20">
        <f t="shared" ref="H32" si="50">G32</f>
        <v>0</v>
      </c>
      <c r="I32" s="25"/>
      <c r="J32" s="20">
        <v>11.35</v>
      </c>
      <c r="K32" s="20">
        <f t="shared" ref="K32" si="51">BE32</f>
        <v>11.82287505</v>
      </c>
      <c r="L32" s="25">
        <v>45352</v>
      </c>
      <c r="M32" s="20">
        <f>H32</f>
        <v>0</v>
      </c>
      <c r="N32" s="20">
        <f>K32</f>
        <v>11.82287505</v>
      </c>
      <c r="O32" s="20">
        <f t="shared" ref="O32" si="52">M32</f>
        <v>0</v>
      </c>
      <c r="P32" s="20">
        <f>N32</f>
        <v>11.82287505</v>
      </c>
      <c r="Q32" s="20">
        <v>0</v>
      </c>
      <c r="R32" s="20"/>
      <c r="S32" s="142"/>
      <c r="T32" s="142">
        <f t="shared" si="44"/>
        <v>0</v>
      </c>
      <c r="U32" s="142"/>
      <c r="V32" s="142">
        <v>0</v>
      </c>
      <c r="W32" s="142"/>
      <c r="X32" s="142"/>
      <c r="Y32" s="142">
        <v>0</v>
      </c>
      <c r="Z32" s="142"/>
      <c r="AA32" s="142">
        <v>0</v>
      </c>
      <c r="AB32" s="142"/>
      <c r="AC32" s="142"/>
      <c r="AD32" s="142">
        <v>0</v>
      </c>
      <c r="AE32" s="142"/>
      <c r="AF32" s="142">
        <f t="shared" si="45"/>
        <v>11.82287505</v>
      </c>
      <c r="AG32" s="142"/>
      <c r="AH32" s="142"/>
      <c r="AI32" s="142">
        <v>11.82287505</v>
      </c>
      <c r="AJ32" s="142"/>
      <c r="AK32" s="142">
        <v>0</v>
      </c>
      <c r="AL32" s="142"/>
      <c r="AM32" s="142"/>
      <c r="AN32" s="142">
        <v>0</v>
      </c>
      <c r="AO32" s="142"/>
      <c r="AP32" s="142">
        <v>0</v>
      </c>
      <c r="AQ32" s="142"/>
      <c r="AR32" s="142"/>
      <c r="AS32" s="142">
        <v>0</v>
      </c>
      <c r="AT32" s="142"/>
      <c r="AU32" s="142">
        <v>0</v>
      </c>
      <c r="AV32" s="142"/>
      <c r="AW32" s="142"/>
      <c r="AX32" s="142">
        <v>0</v>
      </c>
      <c r="AY32" s="142"/>
      <c r="AZ32" s="142">
        <f t="shared" si="46"/>
        <v>0</v>
      </c>
      <c r="BA32" s="142"/>
      <c r="BB32" s="142"/>
      <c r="BC32" s="142">
        <f t="shared" ref="BC32" si="53">AZ32</f>
        <v>0</v>
      </c>
      <c r="BD32" s="20"/>
      <c r="BE32" s="20">
        <f t="shared" si="48"/>
        <v>11.82287505</v>
      </c>
      <c r="BF32" s="20"/>
      <c r="BG32" s="20"/>
      <c r="BH32" s="143">
        <f t="shared" si="49"/>
        <v>11.82287505</v>
      </c>
      <c r="BI32" s="20"/>
    </row>
    <row r="33" spans="1:61" ht="17.25" customHeight="1" outlineLevel="1" x14ac:dyDescent="0.25">
      <c r="A33" s="26" t="s">
        <v>284</v>
      </c>
      <c r="B33" s="27" t="s">
        <v>293</v>
      </c>
      <c r="C33" s="123" t="s">
        <v>297</v>
      </c>
      <c r="D33" s="123">
        <v>2025</v>
      </c>
      <c r="E33" s="123"/>
      <c r="F33" s="123">
        <v>2025</v>
      </c>
      <c r="G33" s="20">
        <v>0</v>
      </c>
      <c r="H33" s="20">
        <f t="shared" ref="H33" si="54">G33</f>
        <v>0</v>
      </c>
      <c r="I33" s="25"/>
      <c r="J33" s="20">
        <v>7.4193333333333342</v>
      </c>
      <c r="K33" s="20">
        <f t="shared" ref="K33" si="55">BE33</f>
        <v>7.7284450180000013</v>
      </c>
      <c r="L33" s="25">
        <v>45352</v>
      </c>
      <c r="M33" s="20">
        <f t="shared" ref="M33" si="56">H33</f>
        <v>0</v>
      </c>
      <c r="N33" s="20">
        <f t="shared" ref="N33" si="57">K33</f>
        <v>7.7284450180000013</v>
      </c>
      <c r="O33" s="20">
        <f t="shared" ref="O33" si="58">M33</f>
        <v>0</v>
      </c>
      <c r="P33" s="20">
        <f t="shared" ref="P33" si="59">N33</f>
        <v>7.7284450180000013</v>
      </c>
      <c r="Q33" s="20">
        <v>0</v>
      </c>
      <c r="R33" s="20"/>
      <c r="S33" s="142"/>
      <c r="T33" s="142">
        <f t="shared" si="44"/>
        <v>0</v>
      </c>
      <c r="U33" s="142"/>
      <c r="V33" s="142">
        <v>0</v>
      </c>
      <c r="W33" s="142"/>
      <c r="X33" s="142"/>
      <c r="Y33" s="142">
        <v>0</v>
      </c>
      <c r="Z33" s="142"/>
      <c r="AA33" s="142">
        <v>0</v>
      </c>
      <c r="AB33" s="142"/>
      <c r="AC33" s="142"/>
      <c r="AD33" s="142">
        <v>0</v>
      </c>
      <c r="AE33" s="142"/>
      <c r="AF33" s="142">
        <f t="shared" si="45"/>
        <v>7.7284450180000013</v>
      </c>
      <c r="AG33" s="142"/>
      <c r="AH33" s="142"/>
      <c r="AI33" s="142">
        <v>7.7284450180000013</v>
      </c>
      <c r="AJ33" s="142"/>
      <c r="AK33" s="142">
        <v>0</v>
      </c>
      <c r="AL33" s="142"/>
      <c r="AM33" s="142"/>
      <c r="AN33" s="142">
        <v>0</v>
      </c>
      <c r="AO33" s="142"/>
      <c r="AP33" s="142">
        <v>0</v>
      </c>
      <c r="AQ33" s="142"/>
      <c r="AR33" s="142"/>
      <c r="AS33" s="142">
        <v>0</v>
      </c>
      <c r="AT33" s="142"/>
      <c r="AU33" s="142">
        <v>0</v>
      </c>
      <c r="AV33" s="142"/>
      <c r="AW33" s="142"/>
      <c r="AX33" s="142">
        <v>0</v>
      </c>
      <c r="AY33" s="142"/>
      <c r="AZ33" s="142">
        <f t="shared" si="46"/>
        <v>0</v>
      </c>
      <c r="BA33" s="142"/>
      <c r="BB33" s="142"/>
      <c r="BC33" s="142">
        <f t="shared" ref="BC33" si="60">AZ33</f>
        <v>0</v>
      </c>
      <c r="BD33" s="20"/>
      <c r="BE33" s="20">
        <f t="shared" si="48"/>
        <v>7.7284450180000013</v>
      </c>
      <c r="BF33" s="20"/>
      <c r="BG33" s="20"/>
      <c r="BH33" s="143">
        <f t="shared" si="49"/>
        <v>7.7284450180000013</v>
      </c>
      <c r="BI33" s="20"/>
    </row>
    <row r="34" spans="1:61" ht="17.25" customHeight="1" outlineLevel="1" x14ac:dyDescent="0.25">
      <c r="A34" s="26" t="s">
        <v>301</v>
      </c>
      <c r="B34" s="27" t="s">
        <v>302</v>
      </c>
      <c r="C34" s="157" t="s">
        <v>316</v>
      </c>
      <c r="D34" s="157">
        <v>2024</v>
      </c>
      <c r="E34" s="157"/>
      <c r="F34" s="161">
        <v>2024</v>
      </c>
      <c r="G34" s="20">
        <v>0</v>
      </c>
      <c r="H34" s="20">
        <f t="shared" ref="H34" si="61">G34</f>
        <v>0</v>
      </c>
      <c r="I34" s="25"/>
      <c r="J34" s="20">
        <f>K34</f>
        <v>3.6560000000000001</v>
      </c>
      <c r="K34" s="20">
        <f t="shared" ref="K34" si="62">BE34</f>
        <v>3.6560000000000001</v>
      </c>
      <c r="L34" s="25">
        <v>45352</v>
      </c>
      <c r="M34" s="20">
        <f t="shared" ref="M34" si="63">H34</f>
        <v>0</v>
      </c>
      <c r="N34" s="20">
        <f t="shared" ref="N34" si="64">K34</f>
        <v>3.6560000000000001</v>
      </c>
      <c r="O34" s="20">
        <f t="shared" ref="O34" si="65">M34</f>
        <v>0</v>
      </c>
      <c r="P34" s="20">
        <f t="shared" ref="P34" si="66">N34</f>
        <v>3.6560000000000001</v>
      </c>
      <c r="Q34" s="20">
        <v>0</v>
      </c>
      <c r="R34" s="20"/>
      <c r="S34" s="142"/>
      <c r="T34" s="142">
        <f t="shared" ref="T34" si="67">Q34</f>
        <v>0</v>
      </c>
      <c r="U34" s="142"/>
      <c r="V34" s="142">
        <f>Y34</f>
        <v>3.6560000000000001</v>
      </c>
      <c r="W34" s="142"/>
      <c r="X34" s="142"/>
      <c r="Y34" s="142">
        <v>3.6560000000000001</v>
      </c>
      <c r="Z34" s="142"/>
      <c r="AA34" s="142">
        <v>0</v>
      </c>
      <c r="AB34" s="142"/>
      <c r="AC34" s="142"/>
      <c r="AD34" s="142">
        <v>0</v>
      </c>
      <c r="AE34" s="142"/>
      <c r="AF34" s="142">
        <f t="shared" ref="AF34" si="68">AG34+AH34+AI34+AJ34</f>
        <v>0</v>
      </c>
      <c r="AG34" s="142"/>
      <c r="AH34" s="142"/>
      <c r="AI34" s="142">
        <v>0</v>
      </c>
      <c r="AJ34" s="142"/>
      <c r="AK34" s="142">
        <v>0</v>
      </c>
      <c r="AL34" s="142"/>
      <c r="AM34" s="142"/>
      <c r="AN34" s="142">
        <v>0</v>
      </c>
      <c r="AO34" s="142"/>
      <c r="AP34" s="142">
        <v>0</v>
      </c>
      <c r="AQ34" s="142"/>
      <c r="AR34" s="142"/>
      <c r="AS34" s="142">
        <v>0</v>
      </c>
      <c r="AT34" s="142"/>
      <c r="AU34" s="142">
        <v>0</v>
      </c>
      <c r="AV34" s="142"/>
      <c r="AW34" s="142"/>
      <c r="AX34" s="142">
        <v>0</v>
      </c>
      <c r="AY34" s="142"/>
      <c r="AZ34" s="142">
        <f t="shared" si="46"/>
        <v>0</v>
      </c>
      <c r="BA34" s="142"/>
      <c r="BB34" s="142"/>
      <c r="BC34" s="142">
        <f t="shared" ref="BC34" si="69">AZ34</f>
        <v>0</v>
      </c>
      <c r="BD34" s="20"/>
      <c r="BE34" s="20">
        <f t="shared" ref="BE34" si="70">BF34+BG34+BH34+BI34</f>
        <v>3.6560000000000001</v>
      </c>
      <c r="BF34" s="20"/>
      <c r="BG34" s="20"/>
      <c r="BH34" s="143">
        <f t="shared" si="49"/>
        <v>3.6560000000000001</v>
      </c>
      <c r="BI34" s="20"/>
    </row>
    <row r="35" spans="1:61" ht="17.25" customHeight="1" outlineLevel="1" x14ac:dyDescent="0.25">
      <c r="A35" s="26" t="s">
        <v>303</v>
      </c>
      <c r="B35" s="27" t="s">
        <v>304</v>
      </c>
      <c r="C35" s="159" t="s">
        <v>317</v>
      </c>
      <c r="D35" s="159">
        <v>2024</v>
      </c>
      <c r="E35" s="159"/>
      <c r="F35" s="159">
        <v>2024</v>
      </c>
      <c r="G35" s="20">
        <v>0</v>
      </c>
      <c r="H35" s="20">
        <f t="shared" ref="H35" si="71">G35</f>
        <v>0</v>
      </c>
      <c r="I35" s="25"/>
      <c r="J35" s="20">
        <f>K35</f>
        <v>1.4066666699999999</v>
      </c>
      <c r="K35" s="20">
        <f t="shared" ref="K35" si="72">BE35</f>
        <v>1.4066666699999999</v>
      </c>
      <c r="L35" s="25">
        <v>45352</v>
      </c>
      <c r="M35" s="20">
        <f t="shared" ref="M35" si="73">H35</f>
        <v>0</v>
      </c>
      <c r="N35" s="20">
        <f t="shared" ref="N35" si="74">K35</f>
        <v>1.4066666699999999</v>
      </c>
      <c r="O35" s="20">
        <f t="shared" ref="O35" si="75">M35</f>
        <v>0</v>
      </c>
      <c r="P35" s="20">
        <f t="shared" ref="P35" si="76">N35</f>
        <v>1.4066666699999999</v>
      </c>
      <c r="Q35" s="20">
        <v>0</v>
      </c>
      <c r="R35" s="20"/>
      <c r="S35" s="142"/>
      <c r="T35" s="142">
        <f t="shared" ref="T35" si="77">Q35</f>
        <v>0</v>
      </c>
      <c r="U35" s="142"/>
      <c r="V35" s="142">
        <f>Y35</f>
        <v>1.4066666699999999</v>
      </c>
      <c r="W35" s="142"/>
      <c r="X35" s="142"/>
      <c r="Y35" s="142">
        <v>1.4066666699999999</v>
      </c>
      <c r="Z35" s="142"/>
      <c r="AA35" s="142">
        <v>0</v>
      </c>
      <c r="AB35" s="142"/>
      <c r="AC35" s="142"/>
      <c r="AD35" s="142">
        <v>0</v>
      </c>
      <c r="AE35" s="142"/>
      <c r="AF35" s="142">
        <f t="shared" ref="AF35" si="78">AG35+AH35+AI35+AJ35</f>
        <v>0</v>
      </c>
      <c r="AG35" s="142"/>
      <c r="AH35" s="142"/>
      <c r="AI35" s="142">
        <v>0</v>
      </c>
      <c r="AJ35" s="142"/>
      <c r="AK35" s="142">
        <v>0</v>
      </c>
      <c r="AL35" s="142"/>
      <c r="AM35" s="142"/>
      <c r="AN35" s="142">
        <v>0</v>
      </c>
      <c r="AO35" s="142"/>
      <c r="AP35" s="142">
        <v>0</v>
      </c>
      <c r="AQ35" s="142"/>
      <c r="AR35" s="142"/>
      <c r="AS35" s="142">
        <v>0</v>
      </c>
      <c r="AT35" s="142"/>
      <c r="AU35" s="142">
        <v>0</v>
      </c>
      <c r="AV35" s="142"/>
      <c r="AW35" s="142"/>
      <c r="AX35" s="142">
        <v>0</v>
      </c>
      <c r="AY35" s="142"/>
      <c r="AZ35" s="142">
        <f t="shared" si="46"/>
        <v>0</v>
      </c>
      <c r="BA35" s="142"/>
      <c r="BB35" s="142"/>
      <c r="BC35" s="142">
        <f t="shared" ref="BC35" si="79">AZ35</f>
        <v>0</v>
      </c>
      <c r="BD35" s="20"/>
      <c r="BE35" s="20">
        <f t="shared" ref="BE35" si="80">BF35+BG35+BH35+BI35</f>
        <v>1.4066666699999999</v>
      </c>
      <c r="BF35" s="20"/>
      <c r="BG35" s="20"/>
      <c r="BH35" s="143">
        <f t="shared" si="49"/>
        <v>1.4066666699999999</v>
      </c>
      <c r="BI35" s="20"/>
    </row>
    <row r="36" spans="1:61" ht="17.25" customHeight="1" outlineLevel="1" x14ac:dyDescent="0.25">
      <c r="A36" s="26"/>
      <c r="B36" s="166"/>
      <c r="C36" s="158"/>
      <c r="D36" s="158"/>
      <c r="E36" s="158"/>
      <c r="F36" s="158"/>
      <c r="G36" s="20"/>
      <c r="H36" s="20"/>
      <c r="I36" s="25"/>
      <c r="J36" s="20"/>
      <c r="K36" s="20"/>
      <c r="L36" s="25"/>
      <c r="M36" s="20"/>
      <c r="N36" s="20"/>
      <c r="O36" s="20"/>
      <c r="P36" s="20"/>
      <c r="Q36" s="20"/>
      <c r="R36" s="20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20"/>
      <c r="BE36" s="20"/>
      <c r="BF36" s="20"/>
      <c r="BG36" s="20"/>
      <c r="BH36" s="143"/>
      <c r="BI36" s="20"/>
    </row>
    <row r="37" spans="1:61" s="28" customFormat="1" ht="19.5" customHeight="1" x14ac:dyDescent="0.3">
      <c r="A37" s="29"/>
      <c r="B37" s="30" t="s">
        <v>51</v>
      </c>
      <c r="C37" s="29"/>
      <c r="D37" s="29"/>
      <c r="E37" s="29"/>
      <c r="F37" s="29"/>
      <c r="G37" s="31">
        <f>G27+G24+G14</f>
        <v>1598.941132649426</v>
      </c>
      <c r="H37" s="31">
        <f>H27+H24+H14</f>
        <v>1598.941132649426</v>
      </c>
      <c r="I37" s="29"/>
      <c r="J37" s="31">
        <f>J27+J24+J14</f>
        <v>1663.6466173700001</v>
      </c>
      <c r="K37" s="31">
        <f>K27+K24+K14</f>
        <v>1508.0942655236995</v>
      </c>
      <c r="L37" s="29"/>
      <c r="M37" s="31">
        <f>M27+M24+M14</f>
        <v>1598.941132649426</v>
      </c>
      <c r="N37" s="31">
        <f>N27+N24+N14</f>
        <v>1508.0942655236995</v>
      </c>
      <c r="O37" s="31">
        <f t="shared" ref="O37:BI37" si="81">O27+O24+O14</f>
        <v>1598.941132649426</v>
      </c>
      <c r="P37" s="31">
        <f t="shared" si="81"/>
        <v>1508.0942655236995</v>
      </c>
      <c r="Q37" s="31">
        <f>Q27+Q24+Q14</f>
        <v>228.04599999999999</v>
      </c>
      <c r="R37" s="31">
        <f t="shared" si="81"/>
        <v>0</v>
      </c>
      <c r="S37" s="31">
        <f t="shared" si="81"/>
        <v>0</v>
      </c>
      <c r="T37" s="31">
        <f t="shared" si="81"/>
        <v>228.04599999999999</v>
      </c>
      <c r="U37" s="31">
        <f t="shared" si="81"/>
        <v>0</v>
      </c>
      <c r="V37" s="31">
        <f>V27+V24+V14</f>
        <v>175.93821948599998</v>
      </c>
      <c r="W37" s="31">
        <f t="shared" ref="W37:Z37" si="82">W27+W24+W14</f>
        <v>0</v>
      </c>
      <c r="X37" s="31">
        <f t="shared" si="82"/>
        <v>0</v>
      </c>
      <c r="Y37" s="31">
        <f t="shared" si="82"/>
        <v>175.93821948599998</v>
      </c>
      <c r="Z37" s="31">
        <f t="shared" si="82"/>
        <v>0</v>
      </c>
      <c r="AA37" s="31">
        <f t="shared" si="81"/>
        <v>296.40028080000002</v>
      </c>
      <c r="AB37" s="31">
        <f t="shared" si="81"/>
        <v>0</v>
      </c>
      <c r="AC37" s="31">
        <f t="shared" si="81"/>
        <v>0</v>
      </c>
      <c r="AD37" s="31">
        <f t="shared" si="81"/>
        <v>296.40028080000002</v>
      </c>
      <c r="AE37" s="31">
        <f t="shared" si="81"/>
        <v>0</v>
      </c>
      <c r="AF37" s="31">
        <f t="shared" si="81"/>
        <v>224.77142749484</v>
      </c>
      <c r="AG37" s="31">
        <f t="shared" si="81"/>
        <v>0</v>
      </c>
      <c r="AH37" s="31">
        <f t="shared" si="81"/>
        <v>0</v>
      </c>
      <c r="AI37" s="31">
        <f t="shared" si="81"/>
        <v>224.77142749484</v>
      </c>
      <c r="AJ37" s="31">
        <f t="shared" si="81"/>
        <v>0</v>
      </c>
      <c r="AK37" s="31">
        <f t="shared" si="81"/>
        <v>415.0917192</v>
      </c>
      <c r="AL37" s="31">
        <f t="shared" si="81"/>
        <v>0</v>
      </c>
      <c r="AM37" s="31">
        <f t="shared" si="81"/>
        <v>0</v>
      </c>
      <c r="AN37" s="31">
        <f t="shared" si="81"/>
        <v>415.0917192</v>
      </c>
      <c r="AO37" s="31">
        <f t="shared" si="81"/>
        <v>0</v>
      </c>
      <c r="AP37" s="31">
        <f t="shared" si="81"/>
        <v>447.9814858934339</v>
      </c>
      <c r="AQ37" s="31">
        <f t="shared" si="81"/>
        <v>0</v>
      </c>
      <c r="AR37" s="31">
        <f t="shared" si="81"/>
        <v>0</v>
      </c>
      <c r="AS37" s="31">
        <f t="shared" si="81"/>
        <v>447.9814858934339</v>
      </c>
      <c r="AT37" s="31">
        <f t="shared" si="81"/>
        <v>0</v>
      </c>
      <c r="AU37" s="31">
        <f t="shared" ref="AU37:AY37" si="83">AU27+AU24+AU14</f>
        <v>659.40313264942597</v>
      </c>
      <c r="AV37" s="31">
        <f t="shared" si="83"/>
        <v>0</v>
      </c>
      <c r="AW37" s="31">
        <f t="shared" si="83"/>
        <v>0</v>
      </c>
      <c r="AX37" s="31">
        <f t="shared" si="83"/>
        <v>659.40313264942597</v>
      </c>
      <c r="AY37" s="31">
        <f t="shared" si="83"/>
        <v>0</v>
      </c>
      <c r="AZ37" s="31">
        <f t="shared" si="81"/>
        <v>1598.941132649426</v>
      </c>
      <c r="BA37" s="31">
        <f t="shared" si="81"/>
        <v>0</v>
      </c>
      <c r="BB37" s="31">
        <f t="shared" si="81"/>
        <v>0</v>
      </c>
      <c r="BC37" s="31">
        <f t="shared" si="81"/>
        <v>1598.941132649426</v>
      </c>
      <c r="BD37" s="31">
        <f t="shared" si="81"/>
        <v>0</v>
      </c>
      <c r="BE37" s="31">
        <f t="shared" si="81"/>
        <v>1508.0942655236995</v>
      </c>
      <c r="BF37" s="31">
        <f t="shared" si="81"/>
        <v>0</v>
      </c>
      <c r="BG37" s="31">
        <f t="shared" si="81"/>
        <v>0</v>
      </c>
      <c r="BH37" s="31">
        <f>BH27+BH24+BH14</f>
        <v>1508.0942655236995</v>
      </c>
      <c r="BI37" s="31">
        <f t="shared" si="81"/>
        <v>0</v>
      </c>
    </row>
    <row r="38" spans="1:61" ht="41.25" customHeight="1" x14ac:dyDescent="0.25"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</row>
    <row r="39" spans="1:61" ht="21.75" customHeight="1" outlineLevel="1" x14ac:dyDescent="0.25">
      <c r="A39" s="191" t="s">
        <v>52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Y39" s="35"/>
    </row>
    <row r="40" spans="1:61" ht="39" customHeight="1" outlineLevel="1" x14ac:dyDescent="0.25">
      <c r="A40" s="192" t="s">
        <v>53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</row>
    <row r="41" spans="1:61" ht="48.75" customHeight="1" outlineLevel="1" x14ac:dyDescent="0.25">
      <c r="A41" s="193" t="s">
        <v>54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</row>
    <row r="42" spans="1:61" ht="1.5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61" ht="8.25" hidden="1" customHeight="1" x14ac:dyDescent="0.25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33"/>
      <c r="N43" s="33"/>
      <c r="O43" s="33"/>
      <c r="Q43" s="34"/>
      <c r="R43" s="34"/>
      <c r="S43" s="34"/>
      <c r="T43" s="35"/>
      <c r="U43" s="34"/>
      <c r="V43" s="34"/>
      <c r="W43" s="34"/>
      <c r="X43" s="34"/>
      <c r="Y43" s="34"/>
      <c r="Z43" s="34"/>
      <c r="AI43" s="146">
        <v>1.041663</v>
      </c>
      <c r="AS43" s="148">
        <v>1.0400990000000001</v>
      </c>
      <c r="AX43" s="148">
        <v>1.0400990000000001</v>
      </c>
    </row>
    <row r="44" spans="1:61" ht="69.75" customHeight="1" outlineLevel="1" x14ac:dyDescent="0.25">
      <c r="A44" s="33"/>
      <c r="B44" s="33" t="s">
        <v>318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Q44" s="34"/>
      <c r="R44" s="34"/>
      <c r="S44" s="34"/>
      <c r="T44" s="1" t="s">
        <v>319</v>
      </c>
      <c r="U44" s="34"/>
      <c r="V44" s="34"/>
      <c r="W44" s="34"/>
      <c r="X44" s="34"/>
      <c r="Z44" s="34"/>
      <c r="AS44" s="147"/>
    </row>
    <row r="45" spans="1:61" outlineLevel="1" x14ac:dyDescent="0.25"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61" x14ac:dyDescent="0.2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</sheetData>
  <mergeCells count="27">
    <mergeCell ref="A4:AE4"/>
    <mergeCell ref="A5:AE5"/>
    <mergeCell ref="A7:AE7"/>
    <mergeCell ref="A8:AE8"/>
    <mergeCell ref="A10:A12"/>
    <mergeCell ref="B10:B12"/>
    <mergeCell ref="C10:C12"/>
    <mergeCell ref="D10:D12"/>
    <mergeCell ref="E10:F11"/>
    <mergeCell ref="G10:L10"/>
    <mergeCell ref="M10:N11"/>
    <mergeCell ref="O10:P11"/>
    <mergeCell ref="Q10:BI10"/>
    <mergeCell ref="G11:I11"/>
    <mergeCell ref="J11:L11"/>
    <mergeCell ref="Q11:U11"/>
    <mergeCell ref="BE11:BI11"/>
    <mergeCell ref="A39:P39"/>
    <mergeCell ref="A40:P40"/>
    <mergeCell ref="A41:P41"/>
    <mergeCell ref="AA11:AE11"/>
    <mergeCell ref="AF11:AJ11"/>
    <mergeCell ref="AK11:AO11"/>
    <mergeCell ref="AP11:AT11"/>
    <mergeCell ref="AZ11:BD11"/>
    <mergeCell ref="V11:Z11"/>
    <mergeCell ref="AU11:AY11"/>
  </mergeCells>
  <phoneticPr fontId="48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25:B26 B15:B23 B31:B36" xr:uid="{00CF004D-0029-4BA2-B1F8-00B400F70053}">
      <formula1>900</formula1>
    </dataValidation>
  </dataValidations>
  <pageMargins left="0.47244094488188981" right="0.31" top="0.43307086614173229" bottom="0.31496062992125984" header="0.15748031496062992" footer="0.19685039370078741"/>
  <pageSetup paperSize="9" scale="48" firstPageNumber="3" fitToWidth="2" orientation="landscape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BP48"/>
  <sheetViews>
    <sheetView tabSelected="1" topLeftCell="A4" zoomScale="80" zoomScaleNormal="80" workbookViewId="0">
      <pane xSplit="3" ySplit="10" topLeftCell="L14" activePane="bottomRight" state="frozen"/>
      <selection activeCell="A4" sqref="A4"/>
      <selection pane="topRight" activeCell="D4" sqref="D4"/>
      <selection pane="bottomLeft" activeCell="A14" sqref="A14"/>
      <selection pane="bottomRight" activeCell="X14" sqref="X14"/>
    </sheetView>
  </sheetViews>
  <sheetFormatPr defaultRowHeight="15.75" outlineLevelRow="1" outlineLevelCol="1" x14ac:dyDescent="0.25"/>
  <cols>
    <col min="1" max="1" width="9.75" style="1" bestFit="1" customWidth="1"/>
    <col min="2" max="2" width="64.5" style="1" bestFit="1" customWidth="1"/>
    <col min="3" max="3" width="11.75" style="1" bestFit="1" customWidth="1"/>
    <col min="4" max="4" width="6.75" style="1" bestFit="1" customWidth="1"/>
    <col min="5" max="5" width="10.125" style="1" customWidth="1"/>
    <col min="6" max="6" width="10.125" style="1" customWidth="1" outlineLevel="1"/>
    <col min="7" max="7" width="12.625" style="1" customWidth="1"/>
    <col min="8" max="8" width="12.625" style="1" customWidth="1" outlineLevel="1"/>
    <col min="9" max="9" width="9.125" style="1" customWidth="1"/>
    <col min="10" max="11" width="7.375" style="1" customWidth="1"/>
    <col min="12" max="12" width="9.125" style="1" customWidth="1"/>
    <col min="13" max="13" width="7.375" style="1" customWidth="1"/>
    <col min="14" max="14" width="9" style="1" customWidth="1" outlineLevel="1"/>
    <col min="15" max="16" width="7.375" style="1" customWidth="1" outlineLevel="1"/>
    <col min="17" max="17" width="9.125" style="1" customWidth="1" outlineLevel="1"/>
    <col min="18" max="18" width="7.375" style="1" customWidth="1" outlineLevel="1"/>
    <col min="19" max="20" width="7.375" style="1" customWidth="1"/>
    <col min="21" max="22" width="7.375" style="1" customWidth="1" outlineLevel="1"/>
    <col min="23" max="23" width="10.125" style="1" customWidth="1"/>
    <col min="24" max="24" width="14.375" style="1" customWidth="1"/>
    <col min="25" max="25" width="10.125" style="1" customWidth="1"/>
    <col min="26" max="26" width="10.125" style="1" customWidth="1" outlineLevel="1"/>
    <col min="27" max="27" width="10.125" style="1" customWidth="1"/>
    <col min="28" max="29" width="10.125" style="1" customWidth="1" outlineLevel="1"/>
    <col min="30" max="30" width="10.125" style="1" customWidth="1"/>
    <col min="31" max="31" width="10.875" style="1" customWidth="1" outlineLevel="1"/>
    <col min="32" max="32" width="9.875" style="1" bestFit="1" customWidth="1"/>
    <col min="33" max="33" width="7.125" style="1" bestFit="1" customWidth="1"/>
    <col min="34" max="34" width="6" style="1" bestFit="1" customWidth="1"/>
    <col min="35" max="35" width="8.375" style="1" bestFit="1" customWidth="1"/>
    <col min="36" max="36" width="5.625" style="1" bestFit="1" customWidth="1"/>
    <col min="37" max="37" width="7.375" style="1" bestFit="1" customWidth="1"/>
    <col min="38" max="43" width="10" style="1" bestFit="1" customWidth="1"/>
    <col min="44" max="44" width="7.875" style="1" bestFit="1" customWidth="1"/>
    <col min="45" max="45" width="6.75" style="1" bestFit="1" customWidth="1"/>
    <col min="46" max="46" width="9" style="1" bestFit="1" customWidth="1"/>
    <col min="47" max="47" width="6.125" style="1" bestFit="1" customWidth="1"/>
    <col min="48" max="48" width="6.75" style="1" bestFit="1" customWidth="1"/>
    <col min="49" max="49" width="9.375" style="1" bestFit="1" customWidth="1"/>
    <col min="50" max="50" width="7.375" style="1" bestFit="1" customWidth="1"/>
    <col min="51" max="57" width="7.25" style="1" bestFit="1" customWidth="1"/>
    <col min="58" max="58" width="8.625" style="1" bestFit="1" customWidth="1"/>
    <col min="59" max="59" width="6.125" style="1" bestFit="1" customWidth="1"/>
    <col min="60" max="60" width="6.875" style="1" bestFit="1" customWidth="1"/>
    <col min="61" max="61" width="9.625" style="1" bestFit="1" customWidth="1"/>
    <col min="62" max="62" width="6.75" style="1" bestFit="1" customWidth="1"/>
    <col min="63" max="63" width="7.75" style="1" bestFit="1" customWidth="1"/>
    <col min="64" max="64" width="9" style="1" bestFit="1"/>
    <col min="65" max="16384" width="9" style="1"/>
  </cols>
  <sheetData>
    <row r="1" spans="1:68" ht="22.5" x14ac:dyDescent="0.25">
      <c r="AD1" s="2" t="s">
        <v>0</v>
      </c>
    </row>
    <row r="2" spans="1:68" ht="22.5" x14ac:dyDescent="0.3">
      <c r="AD2" s="3" t="s">
        <v>1</v>
      </c>
    </row>
    <row r="3" spans="1:68" ht="18.75" x14ac:dyDescent="0.3">
      <c r="AD3" s="3"/>
    </row>
    <row r="4" spans="1:68" ht="18.75" x14ac:dyDescent="0.3">
      <c r="A4" s="205" t="s">
        <v>2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155"/>
      <c r="AA4" s="155"/>
      <c r="AB4" s="155"/>
      <c r="AC4" s="155"/>
      <c r="AD4" s="155"/>
    </row>
    <row r="5" spans="1:68" ht="18.75" x14ac:dyDescent="0.3">
      <c r="A5" s="205" t="s">
        <v>55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5"/>
      <c r="AA5" s="5"/>
      <c r="AB5" s="5"/>
      <c r="AC5" s="125"/>
      <c r="AD5" s="5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</row>
    <row r="6" spans="1:68" ht="18.75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125"/>
      <c r="Y6" s="5"/>
      <c r="Z6" s="5"/>
      <c r="AA6" s="5"/>
      <c r="AB6" s="5"/>
      <c r="AC6" s="125"/>
      <c r="AD6" s="5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</row>
    <row r="7" spans="1:68" ht="18.75" x14ac:dyDescent="0.25">
      <c r="A7" s="196" t="s">
        <v>4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56"/>
      <c r="AA7" s="156"/>
      <c r="AB7" s="156"/>
      <c r="AC7" s="156"/>
      <c r="AD7" s="156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</row>
    <row r="8" spans="1:68" x14ac:dyDescent="0.25">
      <c r="A8" s="197" t="s">
        <v>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</row>
    <row r="9" spans="1:68" ht="15.75" customHeight="1" x14ac:dyDescent="0.25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7"/>
      <c r="X9" s="207"/>
      <c r="Y9" s="207"/>
      <c r="Z9" s="207"/>
      <c r="AA9" s="207"/>
      <c r="AB9" s="207"/>
      <c r="AC9" s="207"/>
      <c r="AD9" s="207"/>
    </row>
    <row r="10" spans="1:68" ht="57.75" customHeight="1" x14ac:dyDescent="0.25">
      <c r="A10" s="198" t="s">
        <v>6</v>
      </c>
      <c r="B10" s="198" t="s">
        <v>56</v>
      </c>
      <c r="C10" s="198" t="s">
        <v>8</v>
      </c>
      <c r="D10" s="199" t="s">
        <v>9</v>
      </c>
      <c r="E10" s="200" t="s">
        <v>10</v>
      </c>
      <c r="F10" s="201"/>
      <c r="G10" s="200" t="s">
        <v>57</v>
      </c>
      <c r="H10" s="201"/>
      <c r="I10" s="198" t="s">
        <v>58</v>
      </c>
      <c r="J10" s="198"/>
      <c r="K10" s="198"/>
      <c r="L10" s="198"/>
      <c r="M10" s="198"/>
      <c r="N10" s="198"/>
      <c r="O10" s="198"/>
      <c r="P10" s="198"/>
      <c r="Q10" s="198"/>
      <c r="R10" s="198"/>
      <c r="S10" s="188" t="s">
        <v>59</v>
      </c>
      <c r="T10" s="189"/>
      <c r="U10" s="189"/>
      <c r="V10" s="190"/>
      <c r="W10" s="198" t="s">
        <v>60</v>
      </c>
      <c r="X10" s="198"/>
      <c r="Y10" s="198"/>
      <c r="Z10" s="198"/>
      <c r="AA10" s="198"/>
      <c r="AB10" s="198"/>
      <c r="AC10" s="198"/>
      <c r="AD10" s="198"/>
      <c r="AE10" s="198"/>
    </row>
    <row r="11" spans="1:68" ht="52.5" customHeight="1" x14ac:dyDescent="0.25">
      <c r="A11" s="198"/>
      <c r="B11" s="198"/>
      <c r="C11" s="198"/>
      <c r="D11" s="199"/>
      <c r="E11" s="202"/>
      <c r="F11" s="203"/>
      <c r="G11" s="202"/>
      <c r="H11" s="203"/>
      <c r="I11" s="188" t="s">
        <v>14</v>
      </c>
      <c r="J11" s="189"/>
      <c r="K11" s="189"/>
      <c r="L11" s="189"/>
      <c r="M11" s="190"/>
      <c r="N11" s="188" t="s">
        <v>15</v>
      </c>
      <c r="O11" s="189"/>
      <c r="P11" s="189"/>
      <c r="Q11" s="189"/>
      <c r="R11" s="190"/>
      <c r="S11" s="188" t="s">
        <v>27</v>
      </c>
      <c r="T11" s="190"/>
      <c r="U11" s="188" t="s">
        <v>61</v>
      </c>
      <c r="V11" s="190"/>
      <c r="W11" s="188" t="s">
        <v>62</v>
      </c>
      <c r="X11" s="190"/>
      <c r="Y11" s="188" t="s">
        <v>63</v>
      </c>
      <c r="Z11" s="190"/>
      <c r="AA11" s="188" t="s">
        <v>64</v>
      </c>
      <c r="AB11" s="190"/>
      <c r="AC11" s="173" t="s">
        <v>286</v>
      </c>
      <c r="AD11" s="198" t="s">
        <v>21</v>
      </c>
      <c r="AE11" s="198" t="s">
        <v>65</v>
      </c>
      <c r="AH11" s="33"/>
      <c r="AM11" s="33"/>
      <c r="AR11" s="33"/>
    </row>
    <row r="12" spans="1:68" ht="143.25" customHeight="1" x14ac:dyDescent="0.25">
      <c r="A12" s="198"/>
      <c r="B12" s="198"/>
      <c r="C12" s="198"/>
      <c r="D12" s="199"/>
      <c r="E12" s="38" t="s">
        <v>14</v>
      </c>
      <c r="F12" s="38" t="s">
        <v>15</v>
      </c>
      <c r="G12" s="38" t="s">
        <v>23</v>
      </c>
      <c r="H12" s="38" t="s">
        <v>15</v>
      </c>
      <c r="I12" s="12" t="s">
        <v>66</v>
      </c>
      <c r="J12" s="12" t="s">
        <v>67</v>
      </c>
      <c r="K12" s="12" t="s">
        <v>68</v>
      </c>
      <c r="L12" s="39" t="s">
        <v>69</v>
      </c>
      <c r="M12" s="39" t="s">
        <v>70</v>
      </c>
      <c r="N12" s="12" t="s">
        <v>66</v>
      </c>
      <c r="O12" s="12" t="s">
        <v>67</v>
      </c>
      <c r="P12" s="12" t="s">
        <v>68</v>
      </c>
      <c r="Q12" s="39" t="s">
        <v>69</v>
      </c>
      <c r="R12" s="39" t="s">
        <v>70</v>
      </c>
      <c r="S12" s="12" t="s">
        <v>71</v>
      </c>
      <c r="T12" s="12" t="s">
        <v>72</v>
      </c>
      <c r="U12" s="12" t="s">
        <v>71</v>
      </c>
      <c r="V12" s="12" t="s">
        <v>72</v>
      </c>
      <c r="W12" s="11" t="s">
        <v>14</v>
      </c>
      <c r="X12" s="123" t="s">
        <v>15</v>
      </c>
      <c r="Y12" s="11" t="s">
        <v>14</v>
      </c>
      <c r="Z12" s="11" t="s">
        <v>15</v>
      </c>
      <c r="AA12" s="11" t="s">
        <v>14</v>
      </c>
      <c r="AB12" s="11" t="s">
        <v>15</v>
      </c>
      <c r="AC12" s="132" t="s">
        <v>14</v>
      </c>
      <c r="AD12" s="198"/>
      <c r="AE12" s="198"/>
    </row>
    <row r="13" spans="1:68" ht="19.5" customHeight="1" x14ac:dyDescent="0.25">
      <c r="A13" s="132">
        <f>COLUMN(A1)</f>
        <v>1</v>
      </c>
      <c r="B13" s="132">
        <f t="shared" ref="B13:AE13" si="0">COLUMN(B1)</f>
        <v>2</v>
      </c>
      <c r="C13" s="132">
        <f t="shared" si="0"/>
        <v>3</v>
      </c>
      <c r="D13" s="132">
        <f t="shared" si="0"/>
        <v>4</v>
      </c>
      <c r="E13" s="132">
        <f t="shared" si="0"/>
        <v>5</v>
      </c>
      <c r="F13" s="132">
        <f t="shared" si="0"/>
        <v>6</v>
      </c>
      <c r="G13" s="132">
        <f t="shared" si="0"/>
        <v>7</v>
      </c>
      <c r="H13" s="132">
        <f t="shared" si="0"/>
        <v>8</v>
      </c>
      <c r="I13" s="132">
        <f t="shared" si="0"/>
        <v>9</v>
      </c>
      <c r="J13" s="132">
        <f t="shared" si="0"/>
        <v>10</v>
      </c>
      <c r="K13" s="132">
        <f t="shared" si="0"/>
        <v>11</v>
      </c>
      <c r="L13" s="132">
        <f t="shared" si="0"/>
        <v>12</v>
      </c>
      <c r="M13" s="132">
        <f t="shared" si="0"/>
        <v>13</v>
      </c>
      <c r="N13" s="132">
        <f t="shared" si="0"/>
        <v>14</v>
      </c>
      <c r="O13" s="132">
        <f t="shared" si="0"/>
        <v>15</v>
      </c>
      <c r="P13" s="132">
        <f t="shared" si="0"/>
        <v>16</v>
      </c>
      <c r="Q13" s="132">
        <f t="shared" si="0"/>
        <v>17</v>
      </c>
      <c r="R13" s="132">
        <f t="shared" si="0"/>
        <v>18</v>
      </c>
      <c r="S13" s="132">
        <f t="shared" si="0"/>
        <v>19</v>
      </c>
      <c r="T13" s="132">
        <f t="shared" si="0"/>
        <v>20</v>
      </c>
      <c r="U13" s="132">
        <f t="shared" si="0"/>
        <v>21</v>
      </c>
      <c r="V13" s="132">
        <f t="shared" si="0"/>
        <v>22</v>
      </c>
      <c r="W13" s="132">
        <f t="shared" si="0"/>
        <v>23</v>
      </c>
      <c r="X13" s="132">
        <f t="shared" si="0"/>
        <v>24</v>
      </c>
      <c r="Y13" s="132">
        <f t="shared" si="0"/>
        <v>25</v>
      </c>
      <c r="Z13" s="132">
        <f t="shared" si="0"/>
        <v>26</v>
      </c>
      <c r="AA13" s="132">
        <f t="shared" si="0"/>
        <v>27</v>
      </c>
      <c r="AB13" s="132">
        <f t="shared" si="0"/>
        <v>28</v>
      </c>
      <c r="AC13" s="132">
        <f t="shared" si="0"/>
        <v>29</v>
      </c>
      <c r="AD13" s="132">
        <f t="shared" si="0"/>
        <v>30</v>
      </c>
      <c r="AE13" s="132">
        <f t="shared" si="0"/>
        <v>31</v>
      </c>
      <c r="AM13" s="40"/>
      <c r="AN13" s="40"/>
      <c r="AO13" s="40"/>
      <c r="AP13" s="40"/>
      <c r="AQ13" s="40"/>
    </row>
    <row r="14" spans="1:68" s="41" customFormat="1" x14ac:dyDescent="0.25">
      <c r="A14" s="42">
        <f>'Приложение 1'!A14</f>
        <v>1</v>
      </c>
      <c r="B14" s="43" t="str">
        <f>'Приложение 1'!B14</f>
        <v>Приобретение ИТ-имущества</v>
      </c>
      <c r="C14" s="44"/>
      <c r="D14" s="44"/>
      <c r="E14" s="44"/>
      <c r="F14" s="44"/>
      <c r="G14" s="17">
        <f t="shared" ref="G14:AD14" si="1">G15+G16</f>
        <v>0</v>
      </c>
      <c r="H14" s="17">
        <f t="shared" si="1"/>
        <v>108.21033569053333</v>
      </c>
      <c r="I14" s="17">
        <f t="shared" si="1"/>
        <v>0</v>
      </c>
      <c r="J14" s="17">
        <f t="shared" si="1"/>
        <v>0</v>
      </c>
      <c r="K14" s="17">
        <f t="shared" si="1"/>
        <v>0</v>
      </c>
      <c r="L14" s="17">
        <f t="shared" si="1"/>
        <v>0</v>
      </c>
      <c r="M14" s="17">
        <f t="shared" si="1"/>
        <v>0</v>
      </c>
      <c r="N14" s="17">
        <f t="shared" si="1"/>
        <v>108.21033569053333</v>
      </c>
      <c r="O14" s="17">
        <f t="shared" si="1"/>
        <v>0</v>
      </c>
      <c r="P14" s="17">
        <f t="shared" si="1"/>
        <v>0</v>
      </c>
      <c r="Q14" s="17">
        <f t="shared" si="1"/>
        <v>108.21033569053333</v>
      </c>
      <c r="R14" s="17">
        <f t="shared" si="1"/>
        <v>0</v>
      </c>
      <c r="S14" s="17">
        <f t="shared" si="1"/>
        <v>0</v>
      </c>
      <c r="T14" s="17">
        <f t="shared" si="1"/>
        <v>0</v>
      </c>
      <c r="U14" s="17">
        <f t="shared" si="1"/>
        <v>0</v>
      </c>
      <c r="V14" s="17">
        <f t="shared" si="1"/>
        <v>0</v>
      </c>
      <c r="W14" s="17">
        <f t="shared" si="1"/>
        <v>0</v>
      </c>
      <c r="X14" s="17">
        <f t="shared" si="1"/>
        <v>38.516596500000006</v>
      </c>
      <c r="Y14" s="17">
        <f t="shared" si="1"/>
        <v>0</v>
      </c>
      <c r="Z14" s="17">
        <f t="shared" si="1"/>
        <v>69.693739190533336</v>
      </c>
      <c r="AA14" s="17">
        <f t="shared" si="1"/>
        <v>0</v>
      </c>
      <c r="AB14" s="17">
        <f t="shared" si="1"/>
        <v>0</v>
      </c>
      <c r="AC14" s="17">
        <f t="shared" si="1"/>
        <v>0</v>
      </c>
      <c r="AD14" s="17">
        <f t="shared" si="1"/>
        <v>0</v>
      </c>
      <c r="AE14" s="17">
        <f>AE15+AE16</f>
        <v>108.21033569053333</v>
      </c>
    </row>
    <row r="15" spans="1:68" x14ac:dyDescent="0.25">
      <c r="A15" s="45" t="str">
        <f>'Приложение 1'!A15</f>
        <v>1.1.</v>
      </c>
      <c r="B15" s="46" t="str">
        <f>'Приложение 1'!B15</f>
        <v>МФУ А3</v>
      </c>
      <c r="C15" s="153" t="str">
        <f>'Приложение 1'!C15</f>
        <v>O_D08</v>
      </c>
      <c r="D15" s="153">
        <f>'Приложение 1'!D15</f>
        <v>2025</v>
      </c>
      <c r="E15" s="153">
        <f>'Приложение 1'!E15</f>
        <v>0</v>
      </c>
      <c r="F15" s="153">
        <f>'Приложение 1'!F15</f>
        <v>2025</v>
      </c>
      <c r="G15" s="20">
        <f>AD15</f>
        <v>0</v>
      </c>
      <c r="H15" s="20">
        <f t="shared" ref="H15" si="2">AE15</f>
        <v>1.6527256638666667</v>
      </c>
      <c r="I15" s="20">
        <f t="shared" ref="I15" si="3">AD15</f>
        <v>0</v>
      </c>
      <c r="J15" s="20"/>
      <c r="K15" s="20"/>
      <c r="L15" s="20">
        <f t="shared" ref="L15" si="4">I15</f>
        <v>0</v>
      </c>
      <c r="M15" s="20"/>
      <c r="N15" s="20">
        <f t="shared" ref="N15" si="5">AE15</f>
        <v>1.6527256638666667</v>
      </c>
      <c r="O15" s="20"/>
      <c r="P15" s="20"/>
      <c r="Q15" s="20">
        <f t="shared" ref="Q15" si="6">N15</f>
        <v>1.6527256638666667</v>
      </c>
      <c r="R15" s="20"/>
      <c r="S15" s="20"/>
      <c r="T15" s="20"/>
      <c r="U15" s="20"/>
      <c r="V15" s="20"/>
      <c r="W15" s="20">
        <f>'Приложение 4'!X16</f>
        <v>0</v>
      </c>
      <c r="X15" s="20">
        <f>'Приложение 4'!AE16</f>
        <v>0</v>
      </c>
      <c r="Y15" s="20">
        <f>'Приложение 4'!Z16</f>
        <v>0</v>
      </c>
      <c r="Z15" s="20">
        <f>'Приложение 4'!AS16</f>
        <v>1.6527256638666667</v>
      </c>
      <c r="AA15" s="20">
        <f>'Приложение 4'!AB16</f>
        <v>0</v>
      </c>
      <c r="AB15" s="20">
        <f>'Приложение 4'!BG16</f>
        <v>0</v>
      </c>
      <c r="AC15" s="20">
        <f>'Приложение 4'!BN16</f>
        <v>0</v>
      </c>
      <c r="AD15" s="20">
        <f>+W15+Y15+AA15</f>
        <v>0</v>
      </c>
      <c r="AE15" s="20">
        <f>+X15+Z15+AB15+AC15</f>
        <v>1.6527256638666667</v>
      </c>
    </row>
    <row r="16" spans="1:68" x14ac:dyDescent="0.25">
      <c r="A16" s="45" t="str">
        <f>'Приложение 1'!A16</f>
        <v>1.2.</v>
      </c>
      <c r="B16" s="46" t="str">
        <f>'Приложение 1'!B16</f>
        <v>Обеспечение мероприятий по информационной безопасности</v>
      </c>
      <c r="C16" s="164" t="str">
        <f>'Приложение 1'!C16</f>
        <v>O_D11</v>
      </c>
      <c r="D16" s="164">
        <f>'Приложение 1'!D16</f>
        <v>2024</v>
      </c>
      <c r="E16" s="164"/>
      <c r="F16" s="164">
        <f>'Приложение 1'!F16</f>
        <v>2025</v>
      </c>
      <c r="G16" s="20">
        <f>SUM(G17:G23)</f>
        <v>0</v>
      </c>
      <c r="H16" s="20">
        <f>SUM(H17:H23)</f>
        <v>106.55761002666667</v>
      </c>
      <c r="I16" s="20">
        <f t="shared" ref="I16" si="7">SUM(I17:I23)</f>
        <v>0</v>
      </c>
      <c r="J16" s="20"/>
      <c r="K16" s="20"/>
      <c r="L16" s="20">
        <f>SUM(L17:L23)</f>
        <v>0</v>
      </c>
      <c r="M16" s="20"/>
      <c r="N16" s="20">
        <f>SUM(N17:N23)</f>
        <v>106.55761002666667</v>
      </c>
      <c r="O16" s="20"/>
      <c r="P16" s="20"/>
      <c r="Q16" s="20">
        <f>SUM(Q17:Q23)</f>
        <v>106.55761002666667</v>
      </c>
      <c r="R16" s="20"/>
      <c r="S16" s="20"/>
      <c r="T16" s="20"/>
      <c r="U16" s="20"/>
      <c r="V16" s="20"/>
      <c r="W16" s="20">
        <f>SUM(W17:W23)</f>
        <v>0</v>
      </c>
      <c r="X16" s="20">
        <f t="shared" ref="X16:AE16" si="8">SUM(X17:X23)</f>
        <v>38.516596500000006</v>
      </c>
      <c r="Y16" s="20">
        <f t="shared" si="8"/>
        <v>0</v>
      </c>
      <c r="Z16" s="20">
        <f t="shared" si="8"/>
        <v>68.041013526666674</v>
      </c>
      <c r="AA16" s="20">
        <f t="shared" si="8"/>
        <v>0</v>
      </c>
      <c r="AB16" s="20">
        <f t="shared" si="8"/>
        <v>0</v>
      </c>
      <c r="AC16" s="20">
        <f t="shared" si="8"/>
        <v>0</v>
      </c>
      <c r="AD16" s="20">
        <f t="shared" si="8"/>
        <v>0</v>
      </c>
      <c r="AE16" s="20">
        <f t="shared" si="8"/>
        <v>106.55761002666667</v>
      </c>
    </row>
    <row r="17" spans="1:31" outlineLevel="1" x14ac:dyDescent="0.25">
      <c r="A17" s="45">
        <f>'Приложение 1'!A17</f>
        <v>0</v>
      </c>
      <c r="B17" s="46" t="str">
        <f>'Приложение 1'!B17</f>
        <v>Код безопасности</v>
      </c>
      <c r="C17" s="160">
        <f>'Приложение 1'!C17</f>
        <v>0</v>
      </c>
      <c r="D17" s="160">
        <f>'Приложение 1'!D17</f>
        <v>2024</v>
      </c>
      <c r="E17" s="160">
        <f>'Приложение 1'!E17</f>
        <v>0</v>
      </c>
      <c r="F17" s="160">
        <f>'Приложение 1'!F17</f>
        <v>2024</v>
      </c>
      <c r="G17" s="20">
        <f t="shared" ref="G17:G23" si="9">AD17</f>
        <v>0</v>
      </c>
      <c r="H17" s="20">
        <f t="shared" ref="H17:H23" si="10">AE17</f>
        <v>32.644299000000004</v>
      </c>
      <c r="I17" s="20">
        <f t="shared" ref="I17:I23" si="11">AD17</f>
        <v>0</v>
      </c>
      <c r="J17" s="20"/>
      <c r="K17" s="20"/>
      <c r="L17" s="20">
        <f t="shared" ref="L17:L23" si="12">I17</f>
        <v>0</v>
      </c>
      <c r="M17" s="20"/>
      <c r="N17" s="20">
        <f t="shared" ref="N17:N23" si="13">AE17</f>
        <v>32.644299000000004</v>
      </c>
      <c r="O17" s="20"/>
      <c r="P17" s="20"/>
      <c r="Q17" s="20">
        <f t="shared" ref="Q17:Q23" si="14">N17</f>
        <v>32.644299000000004</v>
      </c>
      <c r="R17" s="20"/>
      <c r="S17" s="20"/>
      <c r="T17" s="20"/>
      <c r="U17" s="20"/>
      <c r="V17" s="20"/>
      <c r="W17" s="20">
        <f>'Приложение 4'!X18</f>
        <v>0</v>
      </c>
      <c r="X17" s="20">
        <f>'Приложение 4'!AE18</f>
        <v>32.644299000000004</v>
      </c>
      <c r="Y17" s="20">
        <f>'Приложение 4'!Z18</f>
        <v>0</v>
      </c>
      <c r="Z17" s="20">
        <f>'Приложение 4'!AS18</f>
        <v>0</v>
      </c>
      <c r="AA17" s="20">
        <f>'Приложение 4'!AB18</f>
        <v>0</v>
      </c>
      <c r="AB17" s="20">
        <f>'Приложение 4'!BG18</f>
        <v>0</v>
      </c>
      <c r="AC17" s="20">
        <f>'Приложение 4'!BN18</f>
        <v>0</v>
      </c>
      <c r="AD17" s="20">
        <f t="shared" ref="AD17:AD23" si="15">+W17+Y17+AA17</f>
        <v>0</v>
      </c>
      <c r="AE17" s="20">
        <f t="shared" ref="AE17:AE23" si="16">+X17+Z17+AB17+AC17</f>
        <v>32.644299000000004</v>
      </c>
    </row>
    <row r="18" spans="1:31" outlineLevel="1" x14ac:dyDescent="0.25">
      <c r="A18" s="45">
        <f>'Приложение 1'!A18</f>
        <v>0</v>
      </c>
      <c r="B18" s="46" t="str">
        <f>'Приложение 1'!B18</f>
        <v>Позитив Технолоджис</v>
      </c>
      <c r="C18" s="160">
        <f>'Приложение 1'!C18</f>
        <v>0</v>
      </c>
      <c r="D18" s="160">
        <f>'Приложение 1'!D18</f>
        <v>2025</v>
      </c>
      <c r="E18" s="160">
        <f>'Приложение 1'!E18</f>
        <v>0</v>
      </c>
      <c r="F18" s="160">
        <f>'Приложение 1'!F18</f>
        <v>2025</v>
      </c>
      <c r="G18" s="20">
        <f t="shared" si="9"/>
        <v>0</v>
      </c>
      <c r="H18" s="20">
        <f t="shared" si="10"/>
        <v>42.784735959999999</v>
      </c>
      <c r="I18" s="20">
        <f t="shared" si="11"/>
        <v>0</v>
      </c>
      <c r="J18" s="20"/>
      <c r="K18" s="20"/>
      <c r="L18" s="20">
        <f t="shared" si="12"/>
        <v>0</v>
      </c>
      <c r="M18" s="20"/>
      <c r="N18" s="20">
        <f t="shared" si="13"/>
        <v>42.784735959999999</v>
      </c>
      <c r="O18" s="20"/>
      <c r="P18" s="20"/>
      <c r="Q18" s="20">
        <f t="shared" si="14"/>
        <v>42.784735959999999</v>
      </c>
      <c r="R18" s="20"/>
      <c r="S18" s="20"/>
      <c r="T18" s="20"/>
      <c r="U18" s="20"/>
      <c r="V18" s="20"/>
      <c r="W18" s="20">
        <f>'Приложение 4'!X19</f>
        <v>0</v>
      </c>
      <c r="X18" s="20">
        <f>'Приложение 4'!AE19</f>
        <v>0</v>
      </c>
      <c r="Y18" s="20">
        <f>'Приложение 4'!Z19</f>
        <v>0</v>
      </c>
      <c r="Z18" s="20">
        <f>'Приложение 4'!AS19</f>
        <v>42.784735959999999</v>
      </c>
      <c r="AA18" s="20">
        <f>'Приложение 4'!AB19</f>
        <v>0</v>
      </c>
      <c r="AB18" s="20">
        <f>'Приложение 4'!BG19</f>
        <v>0</v>
      </c>
      <c r="AC18" s="20">
        <f>'Приложение 4'!BN19</f>
        <v>0</v>
      </c>
      <c r="AD18" s="20">
        <f t="shared" si="15"/>
        <v>0</v>
      </c>
      <c r="AE18" s="20">
        <f t="shared" si="16"/>
        <v>42.784735959999999</v>
      </c>
    </row>
    <row r="19" spans="1:31" outlineLevel="1" x14ac:dyDescent="0.25">
      <c r="A19" s="45">
        <f>'Приложение 1'!A19</f>
        <v>0</v>
      </c>
      <c r="B19" s="46" t="str">
        <f>'Приложение 1'!B19</f>
        <v>Usergate</v>
      </c>
      <c r="C19" s="160">
        <f>'Приложение 1'!C19</f>
        <v>0</v>
      </c>
      <c r="D19" s="160">
        <f>'Приложение 1'!D19</f>
        <v>2025</v>
      </c>
      <c r="E19" s="160">
        <f>'Приложение 1'!E19</f>
        <v>0</v>
      </c>
      <c r="F19" s="160">
        <f>'Приложение 1'!F19</f>
        <v>2025</v>
      </c>
      <c r="G19" s="20">
        <f t="shared" si="9"/>
        <v>0</v>
      </c>
      <c r="H19" s="20">
        <f t="shared" si="10"/>
        <v>0</v>
      </c>
      <c r="I19" s="20">
        <f t="shared" si="11"/>
        <v>0</v>
      </c>
      <c r="J19" s="20"/>
      <c r="K19" s="20"/>
      <c r="L19" s="20">
        <f t="shared" si="12"/>
        <v>0</v>
      </c>
      <c r="M19" s="20"/>
      <c r="N19" s="20">
        <f t="shared" si="13"/>
        <v>0</v>
      </c>
      <c r="O19" s="20"/>
      <c r="P19" s="20"/>
      <c r="Q19" s="20">
        <f t="shared" si="14"/>
        <v>0</v>
      </c>
      <c r="R19" s="20"/>
      <c r="S19" s="20"/>
      <c r="T19" s="20"/>
      <c r="U19" s="20"/>
      <c r="V19" s="20"/>
      <c r="W19" s="20">
        <f>'Приложение 4'!X20</f>
        <v>0</v>
      </c>
      <c r="X19" s="20">
        <f>'Приложение 4'!AE20</f>
        <v>0</v>
      </c>
      <c r="Y19" s="20">
        <f>'Приложение 4'!Z20</f>
        <v>0</v>
      </c>
      <c r="Z19" s="20">
        <f>'Приложение 4'!AS20</f>
        <v>0</v>
      </c>
      <c r="AA19" s="20">
        <f>'Приложение 4'!AB20</f>
        <v>0</v>
      </c>
      <c r="AB19" s="20">
        <f>'Приложение 4'!BG20</f>
        <v>0</v>
      </c>
      <c r="AC19" s="20">
        <f>'Приложение 4'!BN20</f>
        <v>0</v>
      </c>
      <c r="AD19" s="20">
        <f t="shared" si="15"/>
        <v>0</v>
      </c>
      <c r="AE19" s="20">
        <f t="shared" si="16"/>
        <v>0</v>
      </c>
    </row>
    <row r="20" spans="1:31" outlineLevel="1" x14ac:dyDescent="0.25">
      <c r="A20" s="45">
        <f>'Приложение 1'!A20</f>
        <v>0</v>
      </c>
      <c r="B20" s="46" t="str">
        <f>'Приложение 1'!B20</f>
        <v>Внедрение сетевого оборудования UG и КБ</v>
      </c>
      <c r="C20" s="160">
        <f>'Приложение 1'!C20</f>
        <v>0</v>
      </c>
      <c r="D20" s="160">
        <f>'Приложение 1'!D20</f>
        <v>2024</v>
      </c>
      <c r="E20" s="160">
        <f>'Приложение 1'!E20</f>
        <v>0</v>
      </c>
      <c r="F20" s="160">
        <f>'Приложение 1'!F20</f>
        <v>2024</v>
      </c>
      <c r="G20" s="20">
        <f t="shared" si="9"/>
        <v>0</v>
      </c>
      <c r="H20" s="20">
        <f t="shared" si="10"/>
        <v>5.8722975000000002</v>
      </c>
      <c r="I20" s="20">
        <f t="shared" si="11"/>
        <v>0</v>
      </c>
      <c r="J20" s="20"/>
      <c r="K20" s="20"/>
      <c r="L20" s="20">
        <f t="shared" si="12"/>
        <v>0</v>
      </c>
      <c r="M20" s="20"/>
      <c r="N20" s="20">
        <f t="shared" si="13"/>
        <v>5.8722975000000002</v>
      </c>
      <c r="O20" s="20"/>
      <c r="P20" s="20"/>
      <c r="Q20" s="20">
        <f t="shared" si="14"/>
        <v>5.8722975000000002</v>
      </c>
      <c r="R20" s="20"/>
      <c r="S20" s="20"/>
      <c r="T20" s="20"/>
      <c r="U20" s="20"/>
      <c r="V20" s="20"/>
      <c r="W20" s="20">
        <f>'Приложение 4'!X21</f>
        <v>0</v>
      </c>
      <c r="X20" s="20">
        <f>'Приложение 4'!AE21</f>
        <v>5.8722975000000002</v>
      </c>
      <c r="Y20" s="20">
        <f>'Приложение 4'!Z21</f>
        <v>0</v>
      </c>
      <c r="Z20" s="20">
        <f>'Приложение 4'!AS21</f>
        <v>0</v>
      </c>
      <c r="AA20" s="20">
        <f>'Приложение 4'!AB21</f>
        <v>0</v>
      </c>
      <c r="AB20" s="20">
        <f>'Приложение 4'!BG21</f>
        <v>0</v>
      </c>
      <c r="AC20" s="20">
        <f>'Приложение 4'!BN21</f>
        <v>0</v>
      </c>
      <c r="AD20" s="20">
        <f t="shared" si="15"/>
        <v>0</v>
      </c>
      <c r="AE20" s="20">
        <f t="shared" si="16"/>
        <v>5.8722975000000002</v>
      </c>
    </row>
    <row r="21" spans="1:31" outlineLevel="1" x14ac:dyDescent="0.25">
      <c r="A21" s="45">
        <f>'Приложение 1'!A21</f>
        <v>0</v>
      </c>
      <c r="B21" s="46" t="str">
        <f>'Приложение 1'!B21</f>
        <v>Внедрение SNS и vGate</v>
      </c>
      <c r="C21" s="160">
        <f>'Приложение 1'!C21</f>
        <v>0</v>
      </c>
      <c r="D21" s="160">
        <f>'Приложение 1'!D21</f>
        <v>2024</v>
      </c>
      <c r="E21" s="160">
        <f>'Приложение 1'!E21</f>
        <v>0</v>
      </c>
      <c r="F21" s="160">
        <f>'Приложение 1'!F21</f>
        <v>2024</v>
      </c>
      <c r="G21" s="20">
        <f t="shared" si="9"/>
        <v>0</v>
      </c>
      <c r="H21" s="20">
        <f t="shared" si="10"/>
        <v>14.037669658333334</v>
      </c>
      <c r="I21" s="20">
        <f t="shared" si="11"/>
        <v>0</v>
      </c>
      <c r="J21" s="20"/>
      <c r="K21" s="20"/>
      <c r="L21" s="20">
        <f t="shared" si="12"/>
        <v>0</v>
      </c>
      <c r="M21" s="20"/>
      <c r="N21" s="20">
        <f t="shared" si="13"/>
        <v>14.037669658333334</v>
      </c>
      <c r="O21" s="20"/>
      <c r="P21" s="20"/>
      <c r="Q21" s="20">
        <f t="shared" si="14"/>
        <v>14.037669658333334</v>
      </c>
      <c r="R21" s="20"/>
      <c r="S21" s="20"/>
      <c r="T21" s="20"/>
      <c r="U21" s="20"/>
      <c r="V21" s="20"/>
      <c r="W21" s="20">
        <f>'Приложение 4'!X22</f>
        <v>0</v>
      </c>
      <c r="X21" s="20">
        <f>'Приложение 4'!AE22</f>
        <v>0</v>
      </c>
      <c r="Y21" s="20">
        <f>'Приложение 4'!Z22</f>
        <v>0</v>
      </c>
      <c r="Z21" s="20">
        <f>'Приложение 4'!AS22</f>
        <v>14.037669658333334</v>
      </c>
      <c r="AA21" s="20">
        <f>'Приложение 4'!AB22</f>
        <v>0</v>
      </c>
      <c r="AB21" s="20">
        <f>'Приложение 4'!BG22</f>
        <v>0</v>
      </c>
      <c r="AC21" s="20">
        <f>'Приложение 4'!BN22</f>
        <v>0</v>
      </c>
      <c r="AD21" s="20">
        <f t="shared" si="15"/>
        <v>0</v>
      </c>
      <c r="AE21" s="20">
        <f t="shared" si="16"/>
        <v>14.037669658333334</v>
      </c>
    </row>
    <row r="22" spans="1:31" outlineLevel="1" x14ac:dyDescent="0.25">
      <c r="A22" s="45">
        <f>'Приложение 1'!A22</f>
        <v>0</v>
      </c>
      <c r="B22" s="46" t="str">
        <f>'Приложение 1'!B22</f>
        <v>Внедрение PT SIEM и VM</v>
      </c>
      <c r="C22" s="160">
        <f>'Приложение 1'!C22</f>
        <v>0</v>
      </c>
      <c r="D22" s="160">
        <f>'Приложение 1'!D22</f>
        <v>2025</v>
      </c>
      <c r="E22" s="160">
        <f>'Приложение 1'!E22</f>
        <v>0</v>
      </c>
      <c r="F22" s="160">
        <f>'Приложение 1'!F22</f>
        <v>2025</v>
      </c>
      <c r="G22" s="20">
        <f t="shared" si="9"/>
        <v>0</v>
      </c>
      <c r="H22" s="20">
        <f t="shared" si="10"/>
        <v>11.218607908333334</v>
      </c>
      <c r="I22" s="20">
        <f t="shared" si="11"/>
        <v>0</v>
      </c>
      <c r="J22" s="20"/>
      <c r="K22" s="20"/>
      <c r="L22" s="20">
        <f t="shared" si="12"/>
        <v>0</v>
      </c>
      <c r="M22" s="20"/>
      <c r="N22" s="20">
        <f t="shared" si="13"/>
        <v>11.218607908333334</v>
      </c>
      <c r="O22" s="20"/>
      <c r="P22" s="20"/>
      <c r="Q22" s="20">
        <f t="shared" si="14"/>
        <v>11.218607908333334</v>
      </c>
      <c r="R22" s="20"/>
      <c r="S22" s="20"/>
      <c r="T22" s="20"/>
      <c r="U22" s="20"/>
      <c r="V22" s="20"/>
      <c r="W22" s="20">
        <f>'Приложение 4'!X23</f>
        <v>0</v>
      </c>
      <c r="X22" s="20">
        <f>'Приложение 4'!AE23</f>
        <v>0</v>
      </c>
      <c r="Y22" s="20">
        <f>'Приложение 4'!Z23</f>
        <v>0</v>
      </c>
      <c r="Z22" s="20">
        <f>'Приложение 4'!AS23</f>
        <v>11.218607908333334</v>
      </c>
      <c r="AA22" s="20">
        <f>'Приложение 4'!AB23</f>
        <v>0</v>
      </c>
      <c r="AB22" s="20">
        <f>'Приложение 4'!BG23</f>
        <v>0</v>
      </c>
      <c r="AC22" s="20">
        <f>'Приложение 4'!BN23</f>
        <v>0</v>
      </c>
      <c r="AD22" s="20">
        <f t="shared" si="15"/>
        <v>0</v>
      </c>
      <c r="AE22" s="20">
        <f t="shared" si="16"/>
        <v>11.218607908333334</v>
      </c>
    </row>
    <row r="23" spans="1:31" outlineLevel="1" x14ac:dyDescent="0.25">
      <c r="A23" s="45">
        <f>'Приложение 1'!A23</f>
        <v>0</v>
      </c>
      <c r="B23" s="46" t="str">
        <f>'Приложение 1'!B23</f>
        <v>Аттестация СКЗИ по ИБ класс защищенности 1Г</v>
      </c>
      <c r="C23" s="160">
        <f>'Приложение 1'!C23</f>
        <v>0</v>
      </c>
      <c r="D23" s="160">
        <f>'Приложение 1'!D23</f>
        <v>2025</v>
      </c>
      <c r="E23" s="160">
        <f>'Приложение 1'!E23</f>
        <v>0</v>
      </c>
      <c r="F23" s="160">
        <f>'Приложение 1'!F23</f>
        <v>2025</v>
      </c>
      <c r="G23" s="20">
        <f t="shared" si="9"/>
        <v>0</v>
      </c>
      <c r="H23" s="20">
        <f t="shared" si="10"/>
        <v>0</v>
      </c>
      <c r="I23" s="20">
        <f t="shared" si="11"/>
        <v>0</v>
      </c>
      <c r="J23" s="20"/>
      <c r="K23" s="20"/>
      <c r="L23" s="20">
        <f t="shared" si="12"/>
        <v>0</v>
      </c>
      <c r="M23" s="20"/>
      <c r="N23" s="20">
        <f t="shared" si="13"/>
        <v>0</v>
      </c>
      <c r="O23" s="20"/>
      <c r="P23" s="20"/>
      <c r="Q23" s="20">
        <f t="shared" si="14"/>
        <v>0</v>
      </c>
      <c r="R23" s="20"/>
      <c r="S23" s="20"/>
      <c r="T23" s="20"/>
      <c r="U23" s="20"/>
      <c r="V23" s="20"/>
      <c r="W23" s="20">
        <f>'Приложение 4'!X24</f>
        <v>0</v>
      </c>
      <c r="X23" s="20">
        <f>'Приложение 4'!AE24</f>
        <v>0</v>
      </c>
      <c r="Y23" s="20">
        <f>'Приложение 4'!Z24</f>
        <v>0</v>
      </c>
      <c r="Z23" s="20">
        <f>'Приложение 4'!AS24</f>
        <v>0</v>
      </c>
      <c r="AA23" s="20">
        <f>'Приложение 4'!AB24</f>
        <v>0</v>
      </c>
      <c r="AB23" s="20">
        <f>'Приложение 4'!BG24</f>
        <v>0</v>
      </c>
      <c r="AC23" s="20">
        <f>'Приложение 4'!BN24</f>
        <v>0</v>
      </c>
      <c r="AD23" s="20">
        <f t="shared" si="15"/>
        <v>0</v>
      </c>
      <c r="AE23" s="20">
        <f t="shared" si="16"/>
        <v>0</v>
      </c>
    </row>
    <row r="24" spans="1:31" s="41" customFormat="1" ht="23.25" customHeight="1" x14ac:dyDescent="0.25">
      <c r="A24" s="42">
        <f>'Приложение 1'!A24</f>
        <v>2</v>
      </c>
      <c r="B24" s="43" t="str">
        <f>'Приложение 1'!B24</f>
        <v>Оснащение интеллектуальной системой учета</v>
      </c>
      <c r="C24" s="44"/>
      <c r="D24" s="44"/>
      <c r="E24" s="44"/>
      <c r="F24" s="44"/>
      <c r="G24" s="17">
        <f t="shared" ref="G24:AE24" si="17">SUM(G25:G25)</f>
        <v>1297.1439570987782</v>
      </c>
      <c r="H24" s="17">
        <f t="shared" si="17"/>
        <v>1136.7919164755781</v>
      </c>
      <c r="I24" s="17">
        <f t="shared" si="17"/>
        <v>1297.1439570987782</v>
      </c>
      <c r="J24" s="17">
        <f t="shared" si="17"/>
        <v>0</v>
      </c>
      <c r="K24" s="17">
        <f t="shared" si="17"/>
        <v>0</v>
      </c>
      <c r="L24" s="17">
        <f t="shared" si="17"/>
        <v>1297.1439570987782</v>
      </c>
      <c r="M24" s="17">
        <f t="shared" si="17"/>
        <v>0</v>
      </c>
      <c r="N24" s="17">
        <f t="shared" si="17"/>
        <v>1136.7919164755781</v>
      </c>
      <c r="O24" s="17">
        <f t="shared" si="17"/>
        <v>0</v>
      </c>
      <c r="P24" s="17">
        <f t="shared" si="17"/>
        <v>0</v>
      </c>
      <c r="Q24" s="17">
        <f t="shared" si="17"/>
        <v>1136.7919164755781</v>
      </c>
      <c r="R24" s="17">
        <f t="shared" si="17"/>
        <v>0</v>
      </c>
      <c r="S24" s="17">
        <f t="shared" si="17"/>
        <v>0</v>
      </c>
      <c r="T24" s="17">
        <f t="shared" si="17"/>
        <v>0</v>
      </c>
      <c r="U24" s="17">
        <f t="shared" si="17"/>
        <v>0</v>
      </c>
      <c r="V24" s="17">
        <f t="shared" si="17"/>
        <v>0</v>
      </c>
      <c r="W24" s="17">
        <f t="shared" si="17"/>
        <v>148.22749999999999</v>
      </c>
      <c r="X24" s="17">
        <f t="shared" si="17"/>
        <v>102.37475980000001</v>
      </c>
      <c r="Y24" s="17">
        <f t="shared" si="17"/>
        <v>247.00023400000003</v>
      </c>
      <c r="Z24" s="17">
        <f t="shared" si="17"/>
        <v>103.15999506</v>
      </c>
      <c r="AA24" s="17">
        <f t="shared" si="17"/>
        <v>345.90976599999999</v>
      </c>
      <c r="AB24" s="17">
        <f t="shared" si="17"/>
        <v>375.2507045168</v>
      </c>
      <c r="AC24" s="17">
        <f t="shared" si="17"/>
        <v>556.00645709877801</v>
      </c>
      <c r="AD24" s="17">
        <f t="shared" si="17"/>
        <v>1297.1439570987782</v>
      </c>
      <c r="AE24" s="17">
        <f t="shared" si="17"/>
        <v>1136.7919164755781</v>
      </c>
    </row>
    <row r="25" spans="1:31" ht="31.5" x14ac:dyDescent="0.25">
      <c r="A25" s="45" t="str">
        <f>'Приложение 1'!A25</f>
        <v>2.1.</v>
      </c>
      <c r="B25" s="46" t="str">
        <f>'Приложение 1'!B25</f>
        <v xml:space="preserve">Оборудование многоквартирных жилых домов интеллектуальной системой учета </v>
      </c>
      <c r="C25" s="11" t="str">
        <f>'Приложение 1'!C25</f>
        <v>N_D01</v>
      </c>
      <c r="D25" s="11">
        <f>'Приложение 1'!D25</f>
        <v>2024</v>
      </c>
      <c r="E25" s="11">
        <f>'Приложение 1'!E25</f>
        <v>2026</v>
      </c>
      <c r="F25" s="11">
        <f>'Приложение 1'!F25</f>
        <v>2027</v>
      </c>
      <c r="G25" s="20">
        <f>AD25</f>
        <v>1297.1439570987782</v>
      </c>
      <c r="H25" s="20">
        <f>AE25</f>
        <v>1136.7919164755781</v>
      </c>
      <c r="I25" s="20">
        <f>AD25</f>
        <v>1297.1439570987782</v>
      </c>
      <c r="J25" s="20"/>
      <c r="K25" s="20"/>
      <c r="L25" s="20">
        <f>I25</f>
        <v>1297.1439570987782</v>
      </c>
      <c r="M25" s="20"/>
      <c r="N25" s="20">
        <f>AE25</f>
        <v>1136.7919164755781</v>
      </c>
      <c r="O25" s="20"/>
      <c r="P25" s="20"/>
      <c r="Q25" s="20">
        <f>N25</f>
        <v>1136.7919164755781</v>
      </c>
      <c r="R25" s="20"/>
      <c r="S25" s="20"/>
      <c r="T25" s="20"/>
      <c r="U25" s="20"/>
      <c r="V25" s="20"/>
      <c r="W25" s="20">
        <f>'Приложение 4'!X26</f>
        <v>148.22749999999999</v>
      </c>
      <c r="X25" s="142">
        <f>'Приложение 4'!AE26</f>
        <v>102.37475980000001</v>
      </c>
      <c r="Y25" s="20">
        <f>'Приложение 4'!AL26</f>
        <v>247.00023400000003</v>
      </c>
      <c r="Z25" s="142">
        <f>'Приложение 4'!AS26</f>
        <v>103.15999506</v>
      </c>
      <c r="AA25" s="20">
        <f>'Приложение 4'!AZ26</f>
        <v>345.90976599999999</v>
      </c>
      <c r="AB25" s="142">
        <f>'Приложение 4'!BG26</f>
        <v>375.2507045168</v>
      </c>
      <c r="AC25" s="142">
        <f>'Приложение 4'!BN26</f>
        <v>556.00645709877801</v>
      </c>
      <c r="AD25" s="20">
        <f>+W25+Y25+AA25+AC25</f>
        <v>1297.1439570987782</v>
      </c>
      <c r="AE25" s="20">
        <f>+X25+Z25+AB25+AC25</f>
        <v>1136.7919164755781</v>
      </c>
    </row>
    <row r="26" spans="1:31" x14ac:dyDescent="0.25">
      <c r="A26" s="45"/>
      <c r="B26" s="46"/>
      <c r="C26" s="11"/>
      <c r="D26" s="11"/>
      <c r="E26" s="11"/>
      <c r="F26" s="1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s="41" customFormat="1" ht="19.5" customHeight="1" outlineLevel="1" x14ac:dyDescent="0.25">
      <c r="A27" s="42">
        <f>'Приложение 1'!A27</f>
        <v>3</v>
      </c>
      <c r="B27" s="43" t="str">
        <f>'Приложение 1'!B27</f>
        <v>Иные проекты</v>
      </c>
      <c r="C27" s="44"/>
      <c r="D27" s="44"/>
      <c r="E27" s="44"/>
      <c r="F27" s="44"/>
      <c r="G27" s="17">
        <f>SUM(G28:G36)</f>
        <v>41.810833333333335</v>
      </c>
      <c r="H27" s="17">
        <f t="shared" ref="H27:AE27" si="18">SUM(H28:H36)</f>
        <v>32.365880870128251</v>
      </c>
      <c r="I27" s="17">
        <f t="shared" si="18"/>
        <v>41.810833333333335</v>
      </c>
      <c r="J27" s="17">
        <f t="shared" si="18"/>
        <v>0</v>
      </c>
      <c r="K27" s="17">
        <f t="shared" si="18"/>
        <v>0</v>
      </c>
      <c r="L27" s="17">
        <f t="shared" si="18"/>
        <v>41.810833333333335</v>
      </c>
      <c r="M27" s="17">
        <f t="shared" si="18"/>
        <v>0</v>
      </c>
      <c r="N27" s="17">
        <f t="shared" si="18"/>
        <v>32.365880870128251</v>
      </c>
      <c r="O27" s="17">
        <f t="shared" si="18"/>
        <v>0</v>
      </c>
      <c r="P27" s="17">
        <f t="shared" si="18"/>
        <v>0</v>
      </c>
      <c r="Q27" s="17">
        <f t="shared" si="18"/>
        <v>32.365880870128251</v>
      </c>
      <c r="R27" s="17">
        <f t="shared" si="18"/>
        <v>0</v>
      </c>
      <c r="S27" s="17">
        <f t="shared" si="18"/>
        <v>0</v>
      </c>
      <c r="T27" s="17">
        <f t="shared" si="18"/>
        <v>0</v>
      </c>
      <c r="U27" s="17">
        <f t="shared" si="18"/>
        <v>0</v>
      </c>
      <c r="V27" s="17">
        <f t="shared" si="18"/>
        <v>0</v>
      </c>
      <c r="W27" s="17">
        <f t="shared" si="18"/>
        <v>41.810833333333335</v>
      </c>
      <c r="X27" s="17">
        <f t="shared" si="18"/>
        <v>7.3352777766666666</v>
      </c>
      <c r="Y27" s="17">
        <f t="shared" si="18"/>
        <v>0</v>
      </c>
      <c r="Z27" s="17">
        <f t="shared" si="18"/>
        <v>21.750394252533336</v>
      </c>
      <c r="AA27" s="17">
        <f t="shared" si="18"/>
        <v>0</v>
      </c>
      <c r="AB27" s="17">
        <f t="shared" si="18"/>
        <v>3.2802088409282506</v>
      </c>
      <c r="AC27" s="17">
        <f t="shared" si="18"/>
        <v>0</v>
      </c>
      <c r="AD27" s="17">
        <f t="shared" si="18"/>
        <v>41.810833333333335</v>
      </c>
      <c r="AE27" s="17">
        <f t="shared" si="18"/>
        <v>32.365880870128251</v>
      </c>
    </row>
    <row r="28" spans="1:31" s="41" customFormat="1" ht="19.5" customHeight="1" outlineLevel="1" x14ac:dyDescent="0.25">
      <c r="A28" s="45" t="str">
        <f>'Приложение 1'!A28</f>
        <v>3.1.</v>
      </c>
      <c r="B28" s="46" t="str">
        <f>'Приложение 1'!B28</f>
        <v>Быстровозводимые центры обслуживания клиентов</v>
      </c>
      <c r="C28" s="11" t="str">
        <f>'Приложение 1'!C28</f>
        <v>N_D02</v>
      </c>
      <c r="D28" s="11">
        <f>'Приложение 1'!D28</f>
        <v>2024</v>
      </c>
      <c r="E28" s="11">
        <f>'Приложение 1'!E28</f>
        <v>2024</v>
      </c>
      <c r="F28" s="11">
        <f>'Приложение 1'!F28</f>
        <v>0</v>
      </c>
      <c r="G28" s="20">
        <f t="shared" ref="G28:G31" si="19">AD28</f>
        <v>17.056666666666668</v>
      </c>
      <c r="H28" s="20">
        <f>'Приложение 1'!J28/1.2</f>
        <v>0</v>
      </c>
      <c r="I28" s="20">
        <f t="shared" ref="I28:I31" si="20">AD28</f>
        <v>17.056666666666668</v>
      </c>
      <c r="J28" s="20"/>
      <c r="K28" s="20"/>
      <c r="L28" s="20">
        <f t="shared" ref="L28:L31" si="21">I28</f>
        <v>17.056666666666668</v>
      </c>
      <c r="M28" s="20"/>
      <c r="N28" s="20">
        <f t="shared" ref="N28:N31" si="22">AE28</f>
        <v>0</v>
      </c>
      <c r="O28" s="20"/>
      <c r="P28" s="20"/>
      <c r="Q28" s="20">
        <f t="shared" ref="Q28:Q31" si="23">N28</f>
        <v>0</v>
      </c>
      <c r="R28" s="20"/>
      <c r="S28" s="20"/>
      <c r="T28" s="20"/>
      <c r="U28" s="20"/>
      <c r="V28" s="20"/>
      <c r="W28" s="20">
        <f>'Приложение 4'!X29</f>
        <v>17.056666666666668</v>
      </c>
      <c r="X28" s="20">
        <f>'Приложение 4'!AE29</f>
        <v>0</v>
      </c>
      <c r="Y28" s="20">
        <f>'Приложение 4'!AL29</f>
        <v>0</v>
      </c>
      <c r="Z28" s="20">
        <f>'Приложение 4'!AS29</f>
        <v>0</v>
      </c>
      <c r="AA28" s="20">
        <f>'Приложение 4'!AZ29</f>
        <v>0</v>
      </c>
      <c r="AB28" s="20">
        <f>'Приложение 4'!BG29</f>
        <v>0</v>
      </c>
      <c r="AC28" s="20">
        <f>'Приложение 4'!BN29</f>
        <v>0</v>
      </c>
      <c r="AD28" s="20">
        <f t="shared" ref="AD28:AD35" si="24">+W28+Y28+AA28+AC28</f>
        <v>17.056666666666668</v>
      </c>
      <c r="AE28" s="20">
        <f t="shared" ref="AE28:AE35" si="25">+X28+Z28+AB28+AC28</f>
        <v>0</v>
      </c>
    </row>
    <row r="29" spans="1:31" ht="19.5" customHeight="1" outlineLevel="1" x14ac:dyDescent="0.25">
      <c r="A29" s="45" t="str">
        <f>'Приложение 1'!A29</f>
        <v>3.2.</v>
      </c>
      <c r="B29" s="46" t="str">
        <f>'Приложение 1'!B29</f>
        <v>Терминалы электронной очереди</v>
      </c>
      <c r="C29" s="11" t="str">
        <f>'Приложение 1'!C29</f>
        <v>N_D03</v>
      </c>
      <c r="D29" s="186">
        <f>'Приложение 1'!D29</f>
        <v>2024</v>
      </c>
      <c r="E29" s="11">
        <f>'Приложение 1'!E29</f>
        <v>2024</v>
      </c>
      <c r="F29" s="11">
        <f>'Приложение 1'!F29</f>
        <v>2025</v>
      </c>
      <c r="G29" s="20">
        <f>AD29</f>
        <v>2.4683333333333337</v>
      </c>
      <c r="H29" s="20">
        <f>AE29</f>
        <v>2.3038807792000005</v>
      </c>
      <c r="I29" s="20">
        <f t="shared" si="20"/>
        <v>2.4683333333333337</v>
      </c>
      <c r="J29" s="20"/>
      <c r="K29" s="20"/>
      <c r="L29" s="20">
        <f t="shared" si="21"/>
        <v>2.4683333333333337</v>
      </c>
      <c r="M29" s="20"/>
      <c r="N29" s="20">
        <f t="shared" si="22"/>
        <v>2.3038807792000005</v>
      </c>
      <c r="O29" s="20"/>
      <c r="P29" s="20"/>
      <c r="Q29" s="20">
        <f t="shared" si="23"/>
        <v>2.3038807792000005</v>
      </c>
      <c r="R29" s="20"/>
      <c r="S29" s="20"/>
      <c r="T29" s="20"/>
      <c r="U29" s="20"/>
      <c r="V29" s="20"/>
      <c r="W29" s="20">
        <f>'Приложение 4'!X30</f>
        <v>2.4683333333333337</v>
      </c>
      <c r="X29" s="20">
        <f>'Приложение 4'!AE30</f>
        <v>0</v>
      </c>
      <c r="Y29" s="20">
        <f>'Приложение 4'!AL30</f>
        <v>0</v>
      </c>
      <c r="Z29" s="20">
        <f>'Приложение 4'!AS30</f>
        <v>2.3038807792000005</v>
      </c>
      <c r="AA29" s="20">
        <f>'Приложение 4'!AZ30</f>
        <v>0</v>
      </c>
      <c r="AB29" s="20">
        <f>'Приложение 4'!BG30</f>
        <v>0</v>
      </c>
      <c r="AC29" s="20">
        <f>'Приложение 4'!BN30</f>
        <v>0</v>
      </c>
      <c r="AD29" s="20">
        <f t="shared" si="24"/>
        <v>2.4683333333333337</v>
      </c>
      <c r="AE29" s="20">
        <f t="shared" si="25"/>
        <v>2.3038807792000005</v>
      </c>
    </row>
    <row r="30" spans="1:31" ht="19.5" customHeight="1" outlineLevel="1" x14ac:dyDescent="0.25">
      <c r="A30" s="45" t="str">
        <f>'Приложение 1'!A30</f>
        <v>3.3.</v>
      </c>
      <c r="B30" s="46" t="str">
        <f>'Приложение 1'!B30</f>
        <v>Клиентские терминалы</v>
      </c>
      <c r="C30" s="11" t="str">
        <f>'Приложение 1'!C30</f>
        <v>N_D04</v>
      </c>
      <c r="D30" s="11">
        <f>'Приложение 1'!D30</f>
        <v>2024</v>
      </c>
      <c r="E30" s="11">
        <f>'Приложение 1'!E30</f>
        <v>2024</v>
      </c>
      <c r="F30" s="11">
        <f>'Приложение 1'!F30</f>
        <v>0</v>
      </c>
      <c r="G30" s="20">
        <f t="shared" si="19"/>
        <v>5.0391666666666666</v>
      </c>
      <c r="H30" s="20">
        <f t="shared" ref="H30:H33" si="26">AE30</f>
        <v>0</v>
      </c>
      <c r="I30" s="20">
        <f t="shared" si="20"/>
        <v>5.0391666666666666</v>
      </c>
      <c r="J30" s="20"/>
      <c r="K30" s="20"/>
      <c r="L30" s="20">
        <f t="shared" si="21"/>
        <v>5.0391666666666666</v>
      </c>
      <c r="M30" s="20"/>
      <c r="N30" s="20">
        <f t="shared" si="22"/>
        <v>0</v>
      </c>
      <c r="O30" s="20"/>
      <c r="P30" s="20"/>
      <c r="Q30" s="20">
        <f t="shared" si="23"/>
        <v>0</v>
      </c>
      <c r="R30" s="20"/>
      <c r="S30" s="20"/>
      <c r="T30" s="20"/>
      <c r="U30" s="20"/>
      <c r="V30" s="20"/>
      <c r="W30" s="20">
        <f>'Приложение 4'!X31</f>
        <v>5.0391666666666666</v>
      </c>
      <c r="X30" s="20">
        <f>'Приложение 4'!AE31</f>
        <v>0</v>
      </c>
      <c r="Y30" s="20">
        <f>'Приложение 4'!AL31</f>
        <v>0</v>
      </c>
      <c r="Z30" s="20">
        <f>'Приложение 4'!AS31</f>
        <v>0</v>
      </c>
      <c r="AA30" s="20">
        <f>'Приложение 4'!AZ31</f>
        <v>0</v>
      </c>
      <c r="AB30" s="20">
        <f>'Приложение 4'!BG31</f>
        <v>0</v>
      </c>
      <c r="AC30" s="20">
        <f>'Приложение 4'!BN31</f>
        <v>0</v>
      </c>
      <c r="AD30" s="20">
        <f t="shared" si="24"/>
        <v>5.0391666666666666</v>
      </c>
      <c r="AE30" s="20">
        <f t="shared" si="25"/>
        <v>0</v>
      </c>
    </row>
    <row r="31" spans="1:31" ht="19.5" customHeight="1" outlineLevel="1" x14ac:dyDescent="0.25">
      <c r="A31" s="45" t="str">
        <f>'Приложение 1'!A31</f>
        <v>3.4.</v>
      </c>
      <c r="B31" s="46" t="str">
        <f>'Приложение 1'!B31</f>
        <v>Автобус ГАЗ 8-местный</v>
      </c>
      <c r="C31" s="11" t="str">
        <f>'Приложение 1'!C31</f>
        <v>N_D05</v>
      </c>
      <c r="D31" s="11">
        <f>'Приложение 1'!D31</f>
        <v>2024</v>
      </c>
      <c r="E31" s="11">
        <f>'Приложение 1'!E31</f>
        <v>2024</v>
      </c>
      <c r="F31" s="11">
        <f>'Приложение 1'!F31</f>
        <v>2026</v>
      </c>
      <c r="G31" s="20">
        <f t="shared" si="19"/>
        <v>17.24666666666667</v>
      </c>
      <c r="H31" s="20">
        <f t="shared" si="26"/>
        <v>9.4614555909282512</v>
      </c>
      <c r="I31" s="20">
        <f t="shared" si="20"/>
        <v>17.24666666666667</v>
      </c>
      <c r="J31" s="20"/>
      <c r="K31" s="20"/>
      <c r="L31" s="20">
        <f t="shared" si="21"/>
        <v>17.24666666666667</v>
      </c>
      <c r="M31" s="20"/>
      <c r="N31" s="20">
        <f t="shared" si="22"/>
        <v>9.4614555909282512</v>
      </c>
      <c r="O31" s="20"/>
      <c r="P31" s="20"/>
      <c r="Q31" s="20">
        <f t="shared" si="23"/>
        <v>9.4614555909282512</v>
      </c>
      <c r="R31" s="20"/>
      <c r="S31" s="20"/>
      <c r="T31" s="20"/>
      <c r="U31" s="20"/>
      <c r="V31" s="20"/>
      <c r="W31" s="20">
        <f>'Приложение 4'!X32</f>
        <v>17.24666666666667</v>
      </c>
      <c r="X31" s="20">
        <f>'Приложение 4'!AE32</f>
        <v>3.0275000000000003</v>
      </c>
      <c r="Y31" s="20">
        <f>'Приложение 4'!AL32</f>
        <v>0</v>
      </c>
      <c r="Z31" s="20">
        <f>'Приложение 4'!AS32</f>
        <v>3.1537467500000003</v>
      </c>
      <c r="AA31" s="20">
        <f>'Приложение 4'!AZ32</f>
        <v>0</v>
      </c>
      <c r="AB31" s="20">
        <f>'Приложение 4'!BG32</f>
        <v>3.2802088409282506</v>
      </c>
      <c r="AC31" s="20">
        <f>'Приложение 4'!BN32</f>
        <v>0</v>
      </c>
      <c r="AD31" s="20">
        <f t="shared" si="24"/>
        <v>17.24666666666667</v>
      </c>
      <c r="AE31" s="20">
        <f t="shared" si="25"/>
        <v>9.4614555909282512</v>
      </c>
    </row>
    <row r="32" spans="1:31" ht="19.5" customHeight="1" outlineLevel="1" x14ac:dyDescent="0.25">
      <c r="A32" s="45" t="str">
        <f>'Приложение 1'!A32</f>
        <v>3.5.</v>
      </c>
      <c r="B32" s="46" t="str">
        <f>'Приложение 1'!B32</f>
        <v>Мобильный ЦОК</v>
      </c>
      <c r="C32" s="131" t="str">
        <f>'Приложение 1'!C32</f>
        <v>O_D06</v>
      </c>
      <c r="D32" s="131">
        <f>'Приложение 1'!D32</f>
        <v>2025</v>
      </c>
      <c r="E32" s="131">
        <f>'Приложение 1'!E32</f>
        <v>0</v>
      </c>
      <c r="F32" s="131">
        <f>'Приложение 1'!F32</f>
        <v>2025</v>
      </c>
      <c r="G32" s="20">
        <f t="shared" ref="G32:G33" si="27">AD32</f>
        <v>0</v>
      </c>
      <c r="H32" s="20">
        <f t="shared" si="26"/>
        <v>9.8523958750000009</v>
      </c>
      <c r="I32" s="20">
        <f t="shared" ref="I32:I33" si="28">AD32</f>
        <v>0</v>
      </c>
      <c r="J32" s="20"/>
      <c r="K32" s="20"/>
      <c r="L32" s="20">
        <f t="shared" ref="L32:L33" si="29">I32</f>
        <v>0</v>
      </c>
      <c r="M32" s="20"/>
      <c r="N32" s="20">
        <f t="shared" ref="N32:N33" si="30">AE32</f>
        <v>9.8523958750000009</v>
      </c>
      <c r="O32" s="20"/>
      <c r="P32" s="20"/>
      <c r="Q32" s="20">
        <f t="shared" ref="Q32:Q33" si="31">N32</f>
        <v>9.8523958750000009</v>
      </c>
      <c r="R32" s="20"/>
      <c r="S32" s="20"/>
      <c r="T32" s="20"/>
      <c r="U32" s="20"/>
      <c r="V32" s="20"/>
      <c r="W32" s="20">
        <f>'Приложение 4'!X33</f>
        <v>0</v>
      </c>
      <c r="X32" s="20">
        <f>'Приложение 4'!AE33</f>
        <v>0</v>
      </c>
      <c r="Y32" s="20">
        <f>'Приложение 4'!Z33</f>
        <v>0</v>
      </c>
      <c r="Z32" s="20">
        <f>'Приложение 4'!AS33</f>
        <v>9.8523958750000009</v>
      </c>
      <c r="AA32" s="20">
        <f>'Приложение 4'!AB33</f>
        <v>0</v>
      </c>
      <c r="AB32" s="20">
        <f>'Приложение 4'!BG33</f>
        <v>0</v>
      </c>
      <c r="AC32" s="20">
        <f>'Приложение 4'!BN33</f>
        <v>0</v>
      </c>
      <c r="AD32" s="20">
        <f t="shared" si="24"/>
        <v>0</v>
      </c>
      <c r="AE32" s="20">
        <f t="shared" si="25"/>
        <v>9.8523958750000009</v>
      </c>
    </row>
    <row r="33" spans="1:45" ht="19.5" customHeight="1" outlineLevel="1" x14ac:dyDescent="0.25">
      <c r="A33" s="45" t="str">
        <f>'Приложение 1'!A33</f>
        <v>3.6.</v>
      </c>
      <c r="B33" s="46" t="str">
        <f>'Приложение 1'!B33</f>
        <v>Дизельные генераторы</v>
      </c>
      <c r="C33" s="131" t="str">
        <f>'Приложение 1'!C33</f>
        <v>O_D07</v>
      </c>
      <c r="D33" s="131">
        <f>'Приложение 1'!D33</f>
        <v>2025</v>
      </c>
      <c r="E33" s="131">
        <f>'Приложение 1'!E33</f>
        <v>0</v>
      </c>
      <c r="F33" s="131">
        <f>'Приложение 1'!F33</f>
        <v>2025</v>
      </c>
      <c r="G33" s="20">
        <f t="shared" si="27"/>
        <v>0</v>
      </c>
      <c r="H33" s="20">
        <f t="shared" si="26"/>
        <v>6.4403708483333348</v>
      </c>
      <c r="I33" s="20">
        <f t="shared" si="28"/>
        <v>0</v>
      </c>
      <c r="J33" s="20"/>
      <c r="K33" s="20"/>
      <c r="L33" s="20">
        <f t="shared" si="29"/>
        <v>0</v>
      </c>
      <c r="M33" s="20"/>
      <c r="N33" s="20">
        <f t="shared" si="30"/>
        <v>6.4403708483333348</v>
      </c>
      <c r="O33" s="20"/>
      <c r="P33" s="20"/>
      <c r="Q33" s="20">
        <f t="shared" si="31"/>
        <v>6.4403708483333348</v>
      </c>
      <c r="R33" s="20"/>
      <c r="S33" s="20"/>
      <c r="T33" s="20"/>
      <c r="U33" s="20"/>
      <c r="V33" s="20"/>
      <c r="W33" s="20">
        <f>'Приложение 4'!X34</f>
        <v>0</v>
      </c>
      <c r="X33" s="20">
        <f>'Приложение 4'!AE34</f>
        <v>0</v>
      </c>
      <c r="Y33" s="20">
        <f>'Приложение 4'!Z34</f>
        <v>0</v>
      </c>
      <c r="Z33" s="20">
        <f>'Приложение 4'!AS34</f>
        <v>6.4403708483333348</v>
      </c>
      <c r="AA33" s="20">
        <f>'Приложение 4'!AB34</f>
        <v>0</v>
      </c>
      <c r="AB33" s="20">
        <f>'Приложение 4'!BG34</f>
        <v>0</v>
      </c>
      <c r="AC33" s="20">
        <f>'Приложение 4'!BN34</f>
        <v>0</v>
      </c>
      <c r="AD33" s="20">
        <f t="shared" si="24"/>
        <v>0</v>
      </c>
      <c r="AE33" s="20">
        <f t="shared" si="25"/>
        <v>6.4403708483333348</v>
      </c>
    </row>
    <row r="34" spans="1:45" ht="19.5" customHeight="1" outlineLevel="1" x14ac:dyDescent="0.25">
      <c r="A34" s="45" t="str">
        <f>'Приложение 1'!A34</f>
        <v>3.7.</v>
      </c>
      <c r="B34" s="46" t="str">
        <f>'Приложение 1'!B34</f>
        <v>Грузопассажирский фургон ГАЗ</v>
      </c>
      <c r="C34" s="157" t="str">
        <f>'Приложение 1'!C34</f>
        <v>O_D09</v>
      </c>
      <c r="D34" s="157">
        <f>'Приложение 1'!D34</f>
        <v>2024</v>
      </c>
      <c r="E34" s="157">
        <f>'Приложение 1'!E34</f>
        <v>0</v>
      </c>
      <c r="F34" s="157">
        <f>'Приложение 1'!F34</f>
        <v>2024</v>
      </c>
      <c r="G34" s="20">
        <f t="shared" ref="G34" si="32">AD34</f>
        <v>0</v>
      </c>
      <c r="H34" s="20">
        <f t="shared" ref="H34" si="33">AE34</f>
        <v>3.0466666666666669</v>
      </c>
      <c r="I34" s="20">
        <f t="shared" ref="I34" si="34">AD34</f>
        <v>0</v>
      </c>
      <c r="J34" s="20"/>
      <c r="K34" s="20"/>
      <c r="L34" s="20">
        <f t="shared" ref="L34" si="35">I34</f>
        <v>0</v>
      </c>
      <c r="M34" s="20"/>
      <c r="N34" s="20">
        <f t="shared" ref="N34" si="36">AE34</f>
        <v>3.0466666666666669</v>
      </c>
      <c r="O34" s="20"/>
      <c r="P34" s="20"/>
      <c r="Q34" s="20">
        <f t="shared" ref="Q34" si="37">N34</f>
        <v>3.0466666666666669</v>
      </c>
      <c r="R34" s="20"/>
      <c r="S34" s="20"/>
      <c r="T34" s="20"/>
      <c r="U34" s="20"/>
      <c r="V34" s="20"/>
      <c r="W34" s="20">
        <f>'Приложение 4'!X35</f>
        <v>0</v>
      </c>
      <c r="X34" s="20">
        <f>'Приложение 4'!AE35</f>
        <v>3.0466666666666669</v>
      </c>
      <c r="Y34" s="20">
        <f>'Приложение 4'!Z35</f>
        <v>0</v>
      </c>
      <c r="Z34" s="20">
        <f>'Приложение 4'!AS35</f>
        <v>0</v>
      </c>
      <c r="AA34" s="20">
        <f>'Приложение 4'!AB35</f>
        <v>0</v>
      </c>
      <c r="AB34" s="20">
        <f>'Приложение 4'!BG35</f>
        <v>0</v>
      </c>
      <c r="AC34" s="20">
        <f>'Приложение 4'!BN35</f>
        <v>0</v>
      </c>
      <c r="AD34" s="20">
        <f t="shared" si="24"/>
        <v>0</v>
      </c>
      <c r="AE34" s="20">
        <f t="shared" si="25"/>
        <v>3.0466666666666669</v>
      </c>
    </row>
    <row r="35" spans="1:45" ht="19.5" customHeight="1" outlineLevel="1" x14ac:dyDescent="0.25">
      <c r="A35" s="45" t="str">
        <f>'Приложение 1'!A35</f>
        <v>3.8.</v>
      </c>
      <c r="B35" s="46" t="str">
        <f>'Приложение 1'!B35</f>
        <v>Вывеска у центрального входа</v>
      </c>
      <c r="C35" s="158" t="str">
        <f>'Приложение 1'!C35</f>
        <v>O_D10</v>
      </c>
      <c r="D35" s="158">
        <f>'Приложение 1'!D35</f>
        <v>2024</v>
      </c>
      <c r="E35" s="158">
        <f>'Приложение 1'!E35</f>
        <v>0</v>
      </c>
      <c r="F35" s="158">
        <f>'Приложение 1'!F35</f>
        <v>2024</v>
      </c>
      <c r="G35" s="20">
        <f t="shared" ref="G35" si="38">AD35</f>
        <v>0</v>
      </c>
      <c r="H35" s="20">
        <f t="shared" ref="H35" si="39">AE35</f>
        <v>1.2611111100000001</v>
      </c>
      <c r="I35" s="20">
        <f t="shared" ref="I35" si="40">AD35</f>
        <v>0</v>
      </c>
      <c r="J35" s="20"/>
      <c r="K35" s="20"/>
      <c r="L35" s="20">
        <f t="shared" ref="L35" si="41">I35</f>
        <v>0</v>
      </c>
      <c r="M35" s="20"/>
      <c r="N35" s="20">
        <f t="shared" ref="N35" si="42">AE35</f>
        <v>1.2611111100000001</v>
      </c>
      <c r="O35" s="20"/>
      <c r="P35" s="20"/>
      <c r="Q35" s="20">
        <f t="shared" ref="Q35" si="43">N35</f>
        <v>1.2611111100000001</v>
      </c>
      <c r="R35" s="20"/>
      <c r="S35" s="20"/>
      <c r="T35" s="20"/>
      <c r="U35" s="20"/>
      <c r="V35" s="20"/>
      <c r="W35" s="20">
        <f>'Приложение 4'!X36</f>
        <v>0</v>
      </c>
      <c r="X35" s="20">
        <f>'Приложение 4'!AE36</f>
        <v>1.2611111100000001</v>
      </c>
      <c r="Y35" s="20">
        <f>'Приложение 4'!Z36</f>
        <v>0</v>
      </c>
      <c r="Z35" s="20">
        <f>'Приложение 4'!AS36</f>
        <v>0</v>
      </c>
      <c r="AA35" s="20">
        <f>'Приложение 4'!AB36</f>
        <v>0</v>
      </c>
      <c r="AB35" s="20">
        <f>'Приложение 4'!BG36</f>
        <v>0</v>
      </c>
      <c r="AC35" s="20">
        <f>'Приложение 4'!BN36</f>
        <v>0</v>
      </c>
      <c r="AD35" s="20">
        <f t="shared" si="24"/>
        <v>0</v>
      </c>
      <c r="AE35" s="20">
        <f t="shared" si="25"/>
        <v>1.2611111100000001</v>
      </c>
    </row>
    <row r="36" spans="1:45" ht="19.5" customHeight="1" outlineLevel="1" x14ac:dyDescent="0.25">
      <c r="A36" s="45"/>
      <c r="B36" s="46"/>
      <c r="C36" s="158"/>
      <c r="D36" s="158"/>
      <c r="E36" s="158"/>
      <c r="F36" s="158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45" ht="19.5" customHeight="1" x14ac:dyDescent="0.25">
      <c r="A37" s="11"/>
      <c r="B37" s="44" t="s">
        <v>51</v>
      </c>
      <c r="C37" s="11"/>
      <c r="D37" s="11"/>
      <c r="E37" s="11"/>
      <c r="F37" s="11"/>
      <c r="G37" s="17">
        <f t="shared" ref="G37:AE37" si="44">G14+G24+G27</f>
        <v>1338.9547904321116</v>
      </c>
      <c r="H37" s="17">
        <f>H14+H24+H27</f>
        <v>1277.3681330362397</v>
      </c>
      <c r="I37" s="17">
        <f t="shared" si="44"/>
        <v>1338.9547904321116</v>
      </c>
      <c r="J37" s="17">
        <f t="shared" si="44"/>
        <v>0</v>
      </c>
      <c r="K37" s="17">
        <f t="shared" si="44"/>
        <v>0</v>
      </c>
      <c r="L37" s="17">
        <f t="shared" si="44"/>
        <v>1338.9547904321116</v>
      </c>
      <c r="M37" s="17">
        <f t="shared" si="44"/>
        <v>0</v>
      </c>
      <c r="N37" s="17">
        <f t="shared" si="44"/>
        <v>1277.3681330362397</v>
      </c>
      <c r="O37" s="17">
        <f t="shared" si="44"/>
        <v>0</v>
      </c>
      <c r="P37" s="17">
        <f t="shared" si="44"/>
        <v>0</v>
      </c>
      <c r="Q37" s="17">
        <f t="shared" si="44"/>
        <v>1277.3681330362397</v>
      </c>
      <c r="R37" s="17">
        <f t="shared" si="44"/>
        <v>0</v>
      </c>
      <c r="S37" s="17">
        <f t="shared" si="44"/>
        <v>0</v>
      </c>
      <c r="T37" s="17">
        <f t="shared" si="44"/>
        <v>0</v>
      </c>
      <c r="U37" s="17">
        <f t="shared" si="44"/>
        <v>0</v>
      </c>
      <c r="V37" s="17">
        <f t="shared" si="44"/>
        <v>0</v>
      </c>
      <c r="W37" s="17">
        <f t="shared" si="44"/>
        <v>190.03833333333333</v>
      </c>
      <c r="X37" s="17">
        <f>X14+X24+X27</f>
        <v>148.22663407666667</v>
      </c>
      <c r="Y37" s="17">
        <f t="shared" si="44"/>
        <v>247.00023400000003</v>
      </c>
      <c r="Z37" s="17">
        <f t="shared" si="44"/>
        <v>194.60412850306668</v>
      </c>
      <c r="AA37" s="17">
        <f t="shared" si="44"/>
        <v>345.90976599999999</v>
      </c>
      <c r="AB37" s="17">
        <f t="shared" si="44"/>
        <v>378.53091335772825</v>
      </c>
      <c r="AC37" s="17">
        <f t="shared" ref="AC37" si="45">AC14+AC24+AC27</f>
        <v>556.00645709877801</v>
      </c>
      <c r="AD37" s="17">
        <f t="shared" si="44"/>
        <v>1338.9547904321116</v>
      </c>
      <c r="AE37" s="17">
        <f t="shared" si="44"/>
        <v>1277.3681330362397</v>
      </c>
    </row>
    <row r="38" spans="1:45" collapsed="1" x14ac:dyDescent="0.25">
      <c r="W38" s="47"/>
      <c r="X38" s="47"/>
      <c r="Y38" s="47"/>
      <c r="Z38" s="47"/>
      <c r="AA38" s="47"/>
      <c r="AB38" s="47"/>
      <c r="AC38" s="47"/>
      <c r="AD38" s="47"/>
    </row>
    <row r="39" spans="1:45" ht="21" hidden="1" customHeight="1" outlineLevel="1" x14ac:dyDescent="0.25">
      <c r="A39" s="191" t="s">
        <v>52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</row>
    <row r="40" spans="1:45" ht="18.75" hidden="1" customHeight="1" outlineLevel="1" x14ac:dyDescent="0.25">
      <c r="A40" s="191" t="s">
        <v>53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</row>
    <row r="41" spans="1:45" ht="48.75" hidden="1" customHeight="1" outlineLevel="1" x14ac:dyDescent="0.25">
      <c r="A41" s="204" t="s">
        <v>73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</row>
    <row r="42" spans="1:45" ht="17.25" hidden="1" customHeight="1" outlineLevel="1" x14ac:dyDescent="0.25">
      <c r="A42" s="193" t="s">
        <v>74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</row>
    <row r="43" spans="1:45" ht="18" hidden="1" customHeight="1" outlineLevel="1" x14ac:dyDescent="0.25">
      <c r="A43" s="204" t="s">
        <v>75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</row>
    <row r="44" spans="1:45" ht="16.5" hidden="1" customHeight="1" outlineLevel="1" x14ac:dyDescent="0.25">
      <c r="A44" s="193" t="s">
        <v>76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</row>
    <row r="45" spans="1:45" ht="17.25" customHeight="1" x14ac:dyDescent="0.25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</row>
    <row r="46" spans="1:45" ht="67.5" customHeight="1" outlineLevel="1" x14ac:dyDescent="0.25">
      <c r="B46" s="187" t="s">
        <v>318</v>
      </c>
      <c r="C46" s="169"/>
      <c r="D46" s="169"/>
      <c r="E46" s="169"/>
      <c r="F46" s="169"/>
      <c r="G46" s="169"/>
      <c r="H46" s="169"/>
      <c r="I46" s="169"/>
      <c r="J46" s="169"/>
      <c r="K46" s="169"/>
      <c r="L46" s="1" t="s">
        <v>319</v>
      </c>
      <c r="M46" s="169"/>
      <c r="N46" s="169"/>
      <c r="O46" s="169"/>
      <c r="Q46" s="34"/>
      <c r="R46" s="34"/>
      <c r="S46" s="34"/>
      <c r="U46" s="34"/>
      <c r="V46" s="34"/>
      <c r="W46" s="34"/>
      <c r="X46" s="34"/>
      <c r="Y46" s="34"/>
      <c r="Z46" s="34"/>
      <c r="AS46" s="147"/>
    </row>
    <row r="47" spans="1:45" outlineLevel="1" x14ac:dyDescent="0.25">
      <c r="W47" s="35"/>
      <c r="X47" s="35"/>
    </row>
    <row r="48" spans="1:45" x14ac:dyDescent="0.25">
      <c r="W48" s="35"/>
      <c r="X48" s="35"/>
      <c r="Y48" s="35"/>
      <c r="Z48" s="35"/>
      <c r="AA48" s="35"/>
      <c r="AB48" s="35"/>
      <c r="AC48" s="35"/>
      <c r="AD48" s="35"/>
      <c r="AE48" s="35"/>
    </row>
  </sheetData>
  <mergeCells count="29">
    <mergeCell ref="A5:Y5"/>
    <mergeCell ref="A9:AD9"/>
    <mergeCell ref="A4:Y4"/>
    <mergeCell ref="A7:Y7"/>
    <mergeCell ref="A8:Y8"/>
    <mergeCell ref="A10:A12"/>
    <mergeCell ref="B10:B12"/>
    <mergeCell ref="C10:C12"/>
    <mergeCell ref="D10:D12"/>
    <mergeCell ref="E10:F11"/>
    <mergeCell ref="G10:H11"/>
    <mergeCell ref="I10:R10"/>
    <mergeCell ref="S10:V10"/>
    <mergeCell ref="W10:AE10"/>
    <mergeCell ref="I11:M11"/>
    <mergeCell ref="N11:R11"/>
    <mergeCell ref="S11:T11"/>
    <mergeCell ref="U11:V11"/>
    <mergeCell ref="Y11:Z11"/>
    <mergeCell ref="AA11:AB11"/>
    <mergeCell ref="AD11:AD12"/>
    <mergeCell ref="AE11:AE12"/>
    <mergeCell ref="W11:X11"/>
    <mergeCell ref="A44:AD44"/>
    <mergeCell ref="A39:AD39"/>
    <mergeCell ref="A40:AD40"/>
    <mergeCell ref="A41:AD41"/>
    <mergeCell ref="A42:AD42"/>
    <mergeCell ref="A43:AD43"/>
  </mergeCells>
  <pageMargins left="0.43307086614173229" right="0.27559055118110237" top="0.47244094488188981" bottom="0.47244094488188981" header="0.31496062992125984" footer="0.31496062992125984"/>
  <pageSetup paperSize="9" scale="61" firstPageNumber="2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BW56"/>
  <sheetViews>
    <sheetView topLeftCell="A4" zoomScale="80" workbookViewId="0">
      <pane xSplit="3" ySplit="12" topLeftCell="D35" activePane="bottomRight" state="frozen"/>
      <selection activeCell="A4" sqref="A4"/>
      <selection pane="topRight" activeCell="D4" sqref="D4"/>
      <selection pane="bottomLeft" activeCell="A16" sqref="A16"/>
      <selection pane="bottomRight" activeCell="B51" sqref="B51"/>
    </sheetView>
  </sheetViews>
  <sheetFormatPr defaultRowHeight="15.75" outlineLevelRow="1" outlineLevelCol="1" x14ac:dyDescent="0.25"/>
  <cols>
    <col min="1" max="1" width="9.5" style="1" bestFit="1" customWidth="1"/>
    <col min="2" max="2" width="49.75" style="1" customWidth="1"/>
    <col min="3" max="3" width="13.875" style="1" customWidth="1"/>
    <col min="4" max="4" width="11.5" style="1" customWidth="1"/>
    <col min="5" max="5" width="11.5" style="1" customWidth="1" outlineLevel="1"/>
    <col min="6" max="6" width="9" style="1" customWidth="1"/>
    <col min="7" max="7" width="8" style="1" bestFit="1" customWidth="1"/>
    <col min="8" max="11" width="5" style="1" customWidth="1"/>
    <col min="12" max="12" width="8.5" style="1" bestFit="1" customWidth="1"/>
    <col min="13" max="13" width="9.125" style="1" customWidth="1"/>
    <col min="14" max="14" width="8.5" style="1" customWidth="1"/>
    <col min="15" max="18" width="5" style="1" customWidth="1"/>
    <col min="19" max="19" width="8.5" style="1" customWidth="1"/>
    <col min="20" max="20" width="9" style="1" customWidth="1"/>
    <col min="21" max="21" width="7.375" style="1" bestFit="1" customWidth="1"/>
    <col min="22" max="25" width="5" style="1" customWidth="1"/>
    <col min="26" max="26" width="8" style="1" bestFit="1" customWidth="1"/>
    <col min="27" max="27" width="9.25" style="1" customWidth="1" outlineLevel="1"/>
    <col min="28" max="28" width="8.125" style="1" customWidth="1" outlineLevel="1"/>
    <col min="29" max="32" width="5" style="1" customWidth="1" outlineLevel="1"/>
    <col min="33" max="33" width="8.125" style="1" customWidth="1" outlineLevel="1"/>
    <col min="34" max="34" width="9.125" style="1" customWidth="1"/>
    <col min="35" max="35" width="8.25" style="1" bestFit="1" customWidth="1"/>
    <col min="36" max="39" width="5" style="1" customWidth="1"/>
    <col min="40" max="40" width="8.625" style="1" bestFit="1" customWidth="1"/>
    <col min="41" max="41" width="9" style="1" customWidth="1" outlineLevel="1"/>
    <col min="42" max="42" width="7.375" style="1" customWidth="1" outlineLevel="1"/>
    <col min="43" max="46" width="5" style="1" customWidth="1" outlineLevel="1"/>
    <col min="47" max="47" width="7.5" style="1" customWidth="1" outlineLevel="1"/>
    <col min="48" max="48" width="9.375" style="1" customWidth="1" outlineLevel="1"/>
    <col min="49" max="49" width="7.5" style="1" customWidth="1" outlineLevel="1"/>
    <col min="50" max="53" width="5" style="1" customWidth="1" outlineLevel="1"/>
    <col min="54" max="54" width="7.5" style="1" customWidth="1" outlineLevel="1"/>
    <col min="55" max="55" width="11.125" style="1" bestFit="1" customWidth="1"/>
    <col min="56" max="56" width="8.75" style="1" bestFit="1" customWidth="1"/>
    <col min="57" max="60" width="5" style="1" customWidth="1"/>
    <col min="61" max="61" width="8.5" style="1" bestFit="1" customWidth="1"/>
    <col min="62" max="63" width="9.125" style="1" customWidth="1" outlineLevel="1"/>
    <col min="64" max="67" width="5" style="1" customWidth="1" outlineLevel="1"/>
    <col min="68" max="68" width="9.625" style="1" customWidth="1" outlineLevel="1"/>
    <col min="69" max="69" width="5.5" style="1" bestFit="1" customWidth="1"/>
    <col min="70" max="71" width="5" style="1" bestFit="1" customWidth="1"/>
    <col min="72" max="72" width="3.125" style="1" customWidth="1"/>
    <col min="73" max="73" width="13.5" style="1" customWidth="1"/>
    <col min="74" max="82" width="5" style="1" bestFit="1" customWidth="1"/>
    <col min="83" max="83" width="9" style="1" bestFit="1"/>
    <col min="84" max="16384" width="9" style="1"/>
  </cols>
  <sheetData>
    <row r="1" spans="1:75" ht="22.5" x14ac:dyDescent="0.25">
      <c r="BI1" s="2" t="s">
        <v>0</v>
      </c>
    </row>
    <row r="2" spans="1:75" ht="22.5" x14ac:dyDescent="0.3">
      <c r="BI2" s="3" t="s">
        <v>1</v>
      </c>
    </row>
    <row r="3" spans="1:75" ht="18.75" x14ac:dyDescent="0.3">
      <c r="BI3" s="3"/>
    </row>
    <row r="4" spans="1:75" ht="18.75" x14ac:dyDescent="0.25">
      <c r="A4" s="221" t="s">
        <v>77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127"/>
      <c r="AW4" s="127"/>
      <c r="AX4" s="127"/>
      <c r="AY4" s="127"/>
      <c r="AZ4" s="127"/>
      <c r="BA4" s="127"/>
      <c r="BB4" s="127"/>
    </row>
    <row r="5" spans="1:75" ht="18.75" x14ac:dyDescent="0.25">
      <c r="A5" s="222" t="s">
        <v>78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128"/>
      <c r="AW5" s="128"/>
      <c r="AX5" s="128"/>
      <c r="AY5" s="128"/>
      <c r="AZ5" s="128"/>
      <c r="BA5" s="128"/>
      <c r="BB5" s="128"/>
      <c r="BC5" s="49"/>
      <c r="BD5" s="49"/>
      <c r="BE5" s="49"/>
      <c r="BF5" s="49"/>
      <c r="BG5" s="49"/>
      <c r="BH5" s="49"/>
      <c r="BI5" s="49"/>
    </row>
    <row r="6" spans="1:75" ht="10.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28"/>
      <c r="N6" s="128"/>
      <c r="O6" s="128"/>
      <c r="P6" s="128"/>
      <c r="Q6" s="128"/>
      <c r="R6" s="128"/>
      <c r="S6" s="128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128"/>
      <c r="AW6" s="128"/>
      <c r="AX6" s="128"/>
      <c r="AY6" s="128"/>
      <c r="AZ6" s="128"/>
      <c r="BA6" s="128"/>
      <c r="BB6" s="128"/>
      <c r="BC6" s="49"/>
      <c r="BD6" s="49"/>
      <c r="BE6" s="49"/>
      <c r="BF6" s="49"/>
      <c r="BG6" s="49"/>
      <c r="BH6" s="49"/>
      <c r="BI6" s="49"/>
    </row>
    <row r="7" spans="1:75" ht="18.75" x14ac:dyDescent="0.25">
      <c r="A7" s="196" t="s">
        <v>4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121"/>
      <c r="AW7" s="121"/>
      <c r="AX7" s="121"/>
      <c r="AY7" s="121"/>
      <c r="AZ7" s="121"/>
      <c r="BA7" s="121"/>
      <c r="BB7" s="121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x14ac:dyDescent="0.25">
      <c r="A8" s="197" t="s">
        <v>79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122"/>
      <c r="AW8" s="122"/>
      <c r="AX8" s="122"/>
      <c r="AY8" s="122"/>
      <c r="AZ8" s="122"/>
      <c r="BA8" s="122"/>
      <c r="BB8" s="122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</row>
    <row r="9" spans="1:75" ht="10.5" customHeight="1" x14ac:dyDescent="0.25">
      <c r="A9" s="223"/>
      <c r="B9" s="223"/>
      <c r="C9" s="223"/>
      <c r="D9" s="223"/>
      <c r="E9" s="223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</row>
    <row r="10" spans="1:75" ht="31.5" customHeight="1" x14ac:dyDescent="0.25">
      <c r="A10" s="216" t="s">
        <v>6</v>
      </c>
      <c r="B10" s="216" t="s">
        <v>56</v>
      </c>
      <c r="C10" s="216" t="s">
        <v>8</v>
      </c>
      <c r="D10" s="219" t="s">
        <v>80</v>
      </c>
      <c r="E10" s="219"/>
      <c r="F10" s="220" t="s">
        <v>81</v>
      </c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52"/>
      <c r="BR10" s="52"/>
      <c r="BS10" s="52"/>
      <c r="BT10" s="52"/>
    </row>
    <row r="11" spans="1:75" ht="44.25" customHeight="1" x14ac:dyDescent="0.25">
      <c r="A11" s="218"/>
      <c r="B11" s="218"/>
      <c r="C11" s="218"/>
      <c r="D11" s="219"/>
      <c r="E11" s="219"/>
      <c r="F11" s="211" t="s">
        <v>62</v>
      </c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3"/>
      <c r="T11" s="211" t="s">
        <v>82</v>
      </c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3"/>
      <c r="AH11" s="211" t="s">
        <v>64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3"/>
      <c r="AV11" s="208" t="s">
        <v>286</v>
      </c>
      <c r="AW11" s="209"/>
      <c r="AX11" s="209"/>
      <c r="AY11" s="209"/>
      <c r="AZ11" s="209"/>
      <c r="BA11" s="209"/>
      <c r="BB11" s="209"/>
      <c r="BC11" s="219" t="s">
        <v>83</v>
      </c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</row>
    <row r="12" spans="1:75" ht="55.5" customHeight="1" x14ac:dyDescent="0.25">
      <c r="A12" s="218"/>
      <c r="B12" s="218"/>
      <c r="C12" s="218"/>
      <c r="D12" s="219"/>
      <c r="E12" s="219"/>
      <c r="F12" s="212" t="s">
        <v>14</v>
      </c>
      <c r="G12" s="212"/>
      <c r="H12" s="212"/>
      <c r="I12" s="212"/>
      <c r="J12" s="212"/>
      <c r="K12" s="212"/>
      <c r="L12" s="213"/>
      <c r="M12" s="208" t="s">
        <v>15</v>
      </c>
      <c r="N12" s="209"/>
      <c r="O12" s="209"/>
      <c r="P12" s="209"/>
      <c r="Q12" s="209"/>
      <c r="R12" s="209"/>
      <c r="S12" s="209"/>
      <c r="T12" s="211" t="s">
        <v>14</v>
      </c>
      <c r="U12" s="212"/>
      <c r="V12" s="212"/>
      <c r="W12" s="212"/>
      <c r="X12" s="212"/>
      <c r="Y12" s="212"/>
      <c r="Z12" s="213"/>
      <c r="AA12" s="211" t="s">
        <v>15</v>
      </c>
      <c r="AB12" s="212"/>
      <c r="AC12" s="212"/>
      <c r="AD12" s="212"/>
      <c r="AE12" s="212"/>
      <c r="AF12" s="212"/>
      <c r="AG12" s="212"/>
      <c r="AH12" s="211" t="s">
        <v>14</v>
      </c>
      <c r="AI12" s="212"/>
      <c r="AJ12" s="212"/>
      <c r="AK12" s="212"/>
      <c r="AL12" s="212"/>
      <c r="AM12" s="212"/>
      <c r="AN12" s="213"/>
      <c r="AO12" s="211" t="s">
        <v>15</v>
      </c>
      <c r="AP12" s="212"/>
      <c r="AQ12" s="212"/>
      <c r="AR12" s="212"/>
      <c r="AS12" s="212"/>
      <c r="AT12" s="212"/>
      <c r="AU12" s="212"/>
      <c r="AV12" s="211" t="s">
        <v>14</v>
      </c>
      <c r="AW12" s="212"/>
      <c r="AX12" s="212"/>
      <c r="AY12" s="212"/>
      <c r="AZ12" s="212"/>
      <c r="BA12" s="212"/>
      <c r="BB12" s="213"/>
      <c r="BC12" s="211" t="s">
        <v>14</v>
      </c>
      <c r="BD12" s="212"/>
      <c r="BE12" s="212"/>
      <c r="BF12" s="212"/>
      <c r="BG12" s="212"/>
      <c r="BH12" s="212"/>
      <c r="BI12" s="213"/>
      <c r="BJ12" s="220" t="s">
        <v>15</v>
      </c>
      <c r="BK12" s="220"/>
      <c r="BL12" s="220"/>
      <c r="BM12" s="220"/>
      <c r="BN12" s="220"/>
      <c r="BO12" s="220"/>
      <c r="BP12" s="220"/>
    </row>
    <row r="13" spans="1:75" ht="52.5" customHeight="1" x14ac:dyDescent="0.25">
      <c r="A13" s="218"/>
      <c r="B13" s="218"/>
      <c r="C13" s="218"/>
      <c r="D13" s="216" t="s">
        <v>23</v>
      </c>
      <c r="E13" s="216" t="s">
        <v>15</v>
      </c>
      <c r="F13" s="51" t="s">
        <v>84</v>
      </c>
      <c r="G13" s="211" t="s">
        <v>85</v>
      </c>
      <c r="H13" s="212"/>
      <c r="I13" s="212"/>
      <c r="J13" s="212"/>
      <c r="K13" s="212"/>
      <c r="L13" s="213"/>
      <c r="M13" s="133" t="s">
        <v>84</v>
      </c>
      <c r="N13" s="208" t="s">
        <v>85</v>
      </c>
      <c r="O13" s="209"/>
      <c r="P13" s="209"/>
      <c r="Q13" s="209"/>
      <c r="R13" s="209"/>
      <c r="S13" s="210"/>
      <c r="T13" s="51" t="s">
        <v>84</v>
      </c>
      <c r="U13" s="211" t="s">
        <v>85</v>
      </c>
      <c r="V13" s="212"/>
      <c r="W13" s="212"/>
      <c r="X13" s="212"/>
      <c r="Y13" s="212"/>
      <c r="Z13" s="213"/>
      <c r="AA13" s="51" t="s">
        <v>84</v>
      </c>
      <c r="AB13" s="211" t="s">
        <v>85</v>
      </c>
      <c r="AC13" s="212"/>
      <c r="AD13" s="212"/>
      <c r="AE13" s="212"/>
      <c r="AF13" s="212"/>
      <c r="AG13" s="213"/>
      <c r="AH13" s="51" t="s">
        <v>84</v>
      </c>
      <c r="AI13" s="211" t="s">
        <v>85</v>
      </c>
      <c r="AJ13" s="212"/>
      <c r="AK13" s="212"/>
      <c r="AL13" s="212"/>
      <c r="AM13" s="212"/>
      <c r="AN13" s="213"/>
      <c r="AO13" s="51" t="s">
        <v>84</v>
      </c>
      <c r="AP13" s="211" t="s">
        <v>85</v>
      </c>
      <c r="AQ13" s="212"/>
      <c r="AR13" s="212"/>
      <c r="AS13" s="212"/>
      <c r="AT13" s="212"/>
      <c r="AU13" s="213"/>
      <c r="AV13" s="126" t="s">
        <v>84</v>
      </c>
      <c r="AW13" s="211" t="s">
        <v>85</v>
      </c>
      <c r="AX13" s="212"/>
      <c r="AY13" s="212"/>
      <c r="AZ13" s="212"/>
      <c r="BA13" s="212"/>
      <c r="BB13" s="213"/>
      <c r="BC13" s="51" t="s">
        <v>84</v>
      </c>
      <c r="BD13" s="211" t="s">
        <v>85</v>
      </c>
      <c r="BE13" s="212"/>
      <c r="BF13" s="212"/>
      <c r="BG13" s="212"/>
      <c r="BH13" s="212"/>
      <c r="BI13" s="213"/>
      <c r="BJ13" s="51" t="s">
        <v>84</v>
      </c>
      <c r="BK13" s="211" t="s">
        <v>85</v>
      </c>
      <c r="BL13" s="212"/>
      <c r="BM13" s="212"/>
      <c r="BN13" s="212"/>
      <c r="BO13" s="212"/>
      <c r="BP13" s="213"/>
    </row>
    <row r="14" spans="1:75" ht="66" customHeight="1" x14ac:dyDescent="0.25">
      <c r="A14" s="217"/>
      <c r="B14" s="217"/>
      <c r="C14" s="217"/>
      <c r="D14" s="217"/>
      <c r="E14" s="217"/>
      <c r="F14" s="12" t="s">
        <v>86</v>
      </c>
      <c r="G14" s="12" t="s">
        <v>86</v>
      </c>
      <c r="H14" s="54" t="s">
        <v>87</v>
      </c>
      <c r="I14" s="54" t="s">
        <v>88</v>
      </c>
      <c r="J14" s="54" t="s">
        <v>89</v>
      </c>
      <c r="K14" s="54" t="s">
        <v>90</v>
      </c>
      <c r="L14" s="54" t="s">
        <v>91</v>
      </c>
      <c r="M14" s="134" t="s">
        <v>86</v>
      </c>
      <c r="N14" s="134" t="s">
        <v>86</v>
      </c>
      <c r="O14" s="135" t="s">
        <v>287</v>
      </c>
      <c r="P14" s="135" t="s">
        <v>288</v>
      </c>
      <c r="Q14" s="135" t="s">
        <v>289</v>
      </c>
      <c r="R14" s="135" t="s">
        <v>290</v>
      </c>
      <c r="S14" s="135" t="s">
        <v>291</v>
      </c>
      <c r="T14" s="12" t="s">
        <v>86</v>
      </c>
      <c r="U14" s="12" t="s">
        <v>86</v>
      </c>
      <c r="V14" s="54" t="s">
        <v>87</v>
      </c>
      <c r="W14" s="54" t="s">
        <v>88</v>
      </c>
      <c r="X14" s="54" t="s">
        <v>89</v>
      </c>
      <c r="Y14" s="54" t="s">
        <v>90</v>
      </c>
      <c r="Z14" s="54" t="s">
        <v>91</v>
      </c>
      <c r="AA14" s="12" t="s">
        <v>86</v>
      </c>
      <c r="AB14" s="12" t="s">
        <v>86</v>
      </c>
      <c r="AC14" s="54" t="s">
        <v>87</v>
      </c>
      <c r="AD14" s="54" t="s">
        <v>88</v>
      </c>
      <c r="AE14" s="54" t="s">
        <v>89</v>
      </c>
      <c r="AF14" s="54" t="s">
        <v>90</v>
      </c>
      <c r="AG14" s="54" t="s">
        <v>91</v>
      </c>
      <c r="AH14" s="12" t="s">
        <v>86</v>
      </c>
      <c r="AI14" s="12" t="s">
        <v>86</v>
      </c>
      <c r="AJ14" s="54" t="s">
        <v>87</v>
      </c>
      <c r="AK14" s="54" t="s">
        <v>88</v>
      </c>
      <c r="AL14" s="54" t="s">
        <v>89</v>
      </c>
      <c r="AM14" s="54" t="s">
        <v>90</v>
      </c>
      <c r="AN14" s="54" t="s">
        <v>91</v>
      </c>
      <c r="AO14" s="12" t="s">
        <v>86</v>
      </c>
      <c r="AP14" s="12" t="s">
        <v>86</v>
      </c>
      <c r="AQ14" s="54" t="s">
        <v>87</v>
      </c>
      <c r="AR14" s="54" t="s">
        <v>88</v>
      </c>
      <c r="AS14" s="54" t="s">
        <v>89</v>
      </c>
      <c r="AT14" s="54" t="s">
        <v>90</v>
      </c>
      <c r="AU14" s="54" t="s">
        <v>91</v>
      </c>
      <c r="AV14" s="124" t="s">
        <v>86</v>
      </c>
      <c r="AW14" s="124" t="s">
        <v>86</v>
      </c>
      <c r="AX14" s="54" t="s">
        <v>87</v>
      </c>
      <c r="AY14" s="54" t="s">
        <v>88</v>
      </c>
      <c r="AZ14" s="54" t="s">
        <v>89</v>
      </c>
      <c r="BA14" s="54" t="s">
        <v>90</v>
      </c>
      <c r="BB14" s="54" t="s">
        <v>91</v>
      </c>
      <c r="BC14" s="12" t="s">
        <v>86</v>
      </c>
      <c r="BD14" s="12" t="s">
        <v>86</v>
      </c>
      <c r="BE14" s="54" t="s">
        <v>87</v>
      </c>
      <c r="BF14" s="54" t="s">
        <v>88</v>
      </c>
      <c r="BG14" s="54" t="s">
        <v>89</v>
      </c>
      <c r="BH14" s="54" t="s">
        <v>90</v>
      </c>
      <c r="BI14" s="54" t="s">
        <v>91</v>
      </c>
      <c r="BJ14" s="12" t="s">
        <v>86</v>
      </c>
      <c r="BK14" s="12" t="s">
        <v>86</v>
      </c>
      <c r="BL14" s="54" t="s">
        <v>87</v>
      </c>
      <c r="BM14" s="54" t="s">
        <v>88</v>
      </c>
      <c r="BN14" s="54" t="s">
        <v>89</v>
      </c>
      <c r="BO14" s="54" t="s">
        <v>90</v>
      </c>
      <c r="BP14" s="54" t="s">
        <v>91</v>
      </c>
    </row>
    <row r="15" spans="1:75" x14ac:dyDescent="0.25">
      <c r="A15" s="136">
        <f>COLUMN(A1)</f>
        <v>1</v>
      </c>
      <c r="B15" s="136">
        <f t="shared" ref="B15:BM15" si="0">COLUMN(B1)</f>
        <v>2</v>
      </c>
      <c r="C15" s="136">
        <f t="shared" si="0"/>
        <v>3</v>
      </c>
      <c r="D15" s="136">
        <f t="shared" si="0"/>
        <v>4</v>
      </c>
      <c r="E15" s="136">
        <f t="shared" si="0"/>
        <v>5</v>
      </c>
      <c r="F15" s="136">
        <f t="shared" si="0"/>
        <v>6</v>
      </c>
      <c r="G15" s="136">
        <f t="shared" si="0"/>
        <v>7</v>
      </c>
      <c r="H15" s="136">
        <f t="shared" si="0"/>
        <v>8</v>
      </c>
      <c r="I15" s="136">
        <f t="shared" si="0"/>
        <v>9</v>
      </c>
      <c r="J15" s="136">
        <f t="shared" si="0"/>
        <v>10</v>
      </c>
      <c r="K15" s="136">
        <f t="shared" si="0"/>
        <v>11</v>
      </c>
      <c r="L15" s="136">
        <f t="shared" si="0"/>
        <v>12</v>
      </c>
      <c r="M15" s="136">
        <f t="shared" si="0"/>
        <v>13</v>
      </c>
      <c r="N15" s="136">
        <f t="shared" si="0"/>
        <v>14</v>
      </c>
      <c r="O15" s="136">
        <f t="shared" si="0"/>
        <v>15</v>
      </c>
      <c r="P15" s="136">
        <f t="shared" si="0"/>
        <v>16</v>
      </c>
      <c r="Q15" s="136">
        <f t="shared" si="0"/>
        <v>17</v>
      </c>
      <c r="R15" s="136">
        <f t="shared" si="0"/>
        <v>18</v>
      </c>
      <c r="S15" s="136">
        <f t="shared" si="0"/>
        <v>19</v>
      </c>
      <c r="T15" s="136">
        <f t="shared" si="0"/>
        <v>20</v>
      </c>
      <c r="U15" s="136">
        <f t="shared" si="0"/>
        <v>21</v>
      </c>
      <c r="V15" s="136">
        <f t="shared" si="0"/>
        <v>22</v>
      </c>
      <c r="W15" s="136">
        <f t="shared" si="0"/>
        <v>23</v>
      </c>
      <c r="X15" s="136">
        <f t="shared" si="0"/>
        <v>24</v>
      </c>
      <c r="Y15" s="136">
        <f t="shared" si="0"/>
        <v>25</v>
      </c>
      <c r="Z15" s="136">
        <f t="shared" si="0"/>
        <v>26</v>
      </c>
      <c r="AA15" s="136">
        <f t="shared" si="0"/>
        <v>27</v>
      </c>
      <c r="AB15" s="136">
        <f t="shared" si="0"/>
        <v>28</v>
      </c>
      <c r="AC15" s="136">
        <f t="shared" si="0"/>
        <v>29</v>
      </c>
      <c r="AD15" s="136">
        <f t="shared" si="0"/>
        <v>30</v>
      </c>
      <c r="AE15" s="136">
        <f t="shared" si="0"/>
        <v>31</v>
      </c>
      <c r="AF15" s="136">
        <f t="shared" si="0"/>
        <v>32</v>
      </c>
      <c r="AG15" s="136">
        <f t="shared" si="0"/>
        <v>33</v>
      </c>
      <c r="AH15" s="136">
        <f t="shared" si="0"/>
        <v>34</v>
      </c>
      <c r="AI15" s="136">
        <f t="shared" si="0"/>
        <v>35</v>
      </c>
      <c r="AJ15" s="136">
        <f t="shared" si="0"/>
        <v>36</v>
      </c>
      <c r="AK15" s="136">
        <f t="shared" si="0"/>
        <v>37</v>
      </c>
      <c r="AL15" s="136">
        <f t="shared" si="0"/>
        <v>38</v>
      </c>
      <c r="AM15" s="136">
        <f t="shared" si="0"/>
        <v>39</v>
      </c>
      <c r="AN15" s="136">
        <f t="shared" si="0"/>
        <v>40</v>
      </c>
      <c r="AO15" s="136">
        <f t="shared" si="0"/>
        <v>41</v>
      </c>
      <c r="AP15" s="136">
        <f t="shared" si="0"/>
        <v>42</v>
      </c>
      <c r="AQ15" s="136">
        <f t="shared" si="0"/>
        <v>43</v>
      </c>
      <c r="AR15" s="136">
        <f t="shared" si="0"/>
        <v>44</v>
      </c>
      <c r="AS15" s="136">
        <f t="shared" si="0"/>
        <v>45</v>
      </c>
      <c r="AT15" s="136">
        <f t="shared" si="0"/>
        <v>46</v>
      </c>
      <c r="AU15" s="136">
        <f t="shared" si="0"/>
        <v>47</v>
      </c>
      <c r="AV15" s="136">
        <f t="shared" si="0"/>
        <v>48</v>
      </c>
      <c r="AW15" s="136">
        <f t="shared" si="0"/>
        <v>49</v>
      </c>
      <c r="AX15" s="136">
        <f t="shared" si="0"/>
        <v>50</v>
      </c>
      <c r="AY15" s="136">
        <f t="shared" si="0"/>
        <v>51</v>
      </c>
      <c r="AZ15" s="136">
        <f t="shared" si="0"/>
        <v>52</v>
      </c>
      <c r="BA15" s="136">
        <f t="shared" si="0"/>
        <v>53</v>
      </c>
      <c r="BB15" s="136">
        <f t="shared" si="0"/>
        <v>54</v>
      </c>
      <c r="BC15" s="136">
        <f t="shared" si="0"/>
        <v>55</v>
      </c>
      <c r="BD15" s="136">
        <f t="shared" si="0"/>
        <v>56</v>
      </c>
      <c r="BE15" s="136">
        <f t="shared" si="0"/>
        <v>57</v>
      </c>
      <c r="BF15" s="136">
        <f t="shared" si="0"/>
        <v>58</v>
      </c>
      <c r="BG15" s="136">
        <f t="shared" si="0"/>
        <v>59</v>
      </c>
      <c r="BH15" s="136">
        <f t="shared" si="0"/>
        <v>60</v>
      </c>
      <c r="BI15" s="136">
        <f t="shared" si="0"/>
        <v>61</v>
      </c>
      <c r="BJ15" s="136">
        <f t="shared" si="0"/>
        <v>62</v>
      </c>
      <c r="BK15" s="136">
        <f t="shared" si="0"/>
        <v>63</v>
      </c>
      <c r="BL15" s="136">
        <f t="shared" si="0"/>
        <v>64</v>
      </c>
      <c r="BM15" s="136">
        <f t="shared" si="0"/>
        <v>65</v>
      </c>
      <c r="BN15" s="136">
        <f t="shared" ref="BN15:BP15" si="1">COLUMN(BN1)</f>
        <v>66</v>
      </c>
      <c r="BO15" s="136">
        <f t="shared" si="1"/>
        <v>67</v>
      </c>
      <c r="BP15" s="136">
        <f t="shared" si="1"/>
        <v>68</v>
      </c>
    </row>
    <row r="16" spans="1:75" s="41" customFormat="1" ht="18" customHeight="1" x14ac:dyDescent="0.25">
      <c r="A16" s="55">
        <f>'Приложение 1'!A14</f>
        <v>1</v>
      </c>
      <c r="B16" s="56" t="str">
        <f>'Приложение 1'!B14</f>
        <v>Приобретение ИТ-имущества</v>
      </c>
      <c r="C16" s="55"/>
      <c r="D16" s="57">
        <f t="shared" ref="D16:BK16" si="2">D17+D18</f>
        <v>0</v>
      </c>
      <c r="E16" s="57">
        <f t="shared" si="2"/>
        <v>108.21033569053333</v>
      </c>
      <c r="F16" s="57">
        <f t="shared" si="2"/>
        <v>0</v>
      </c>
      <c r="G16" s="57">
        <f t="shared" si="2"/>
        <v>0</v>
      </c>
      <c r="H16" s="57"/>
      <c r="I16" s="57"/>
      <c r="J16" s="57"/>
      <c r="K16" s="57"/>
      <c r="L16" s="57">
        <f t="shared" si="2"/>
        <v>0</v>
      </c>
      <c r="M16" s="57">
        <f t="shared" si="2"/>
        <v>11.1159494</v>
      </c>
      <c r="N16" s="57">
        <f t="shared" si="2"/>
        <v>28.814669989999999</v>
      </c>
      <c r="O16" s="57"/>
      <c r="P16" s="57"/>
      <c r="Q16" s="57"/>
      <c r="R16" s="57"/>
      <c r="S16" s="57">
        <f t="shared" si="2"/>
        <v>28.814669989999999</v>
      </c>
      <c r="T16" s="57">
        <f t="shared" si="2"/>
        <v>0</v>
      </c>
      <c r="U16" s="57">
        <f t="shared" si="2"/>
        <v>0</v>
      </c>
      <c r="V16" s="57"/>
      <c r="W16" s="57"/>
      <c r="X16" s="57"/>
      <c r="Y16" s="57"/>
      <c r="Z16" s="57">
        <f t="shared" si="2"/>
        <v>0</v>
      </c>
      <c r="AA16" s="57">
        <f t="shared" si="2"/>
        <v>6.08286661</v>
      </c>
      <c r="AB16" s="57">
        <f t="shared" si="2"/>
        <v>63.610872580533339</v>
      </c>
      <c r="AC16" s="57"/>
      <c r="AD16" s="57"/>
      <c r="AE16" s="57"/>
      <c r="AF16" s="57"/>
      <c r="AG16" s="57">
        <f t="shared" si="2"/>
        <v>63.610872580533339</v>
      </c>
      <c r="AH16" s="57">
        <f t="shared" si="2"/>
        <v>0</v>
      </c>
      <c r="AI16" s="57">
        <f t="shared" si="2"/>
        <v>0</v>
      </c>
      <c r="AJ16" s="57"/>
      <c r="AK16" s="57"/>
      <c r="AL16" s="57"/>
      <c r="AM16" s="57"/>
      <c r="AN16" s="57">
        <f t="shared" si="2"/>
        <v>0</v>
      </c>
      <c r="AO16" s="57">
        <f t="shared" si="2"/>
        <v>0</v>
      </c>
      <c r="AP16" s="57">
        <f t="shared" si="2"/>
        <v>0</v>
      </c>
      <c r="AQ16" s="57"/>
      <c r="AR16" s="57"/>
      <c r="AS16" s="57"/>
      <c r="AT16" s="57"/>
      <c r="AU16" s="57">
        <f t="shared" si="2"/>
        <v>0</v>
      </c>
      <c r="AV16" s="57">
        <f t="shared" si="2"/>
        <v>0</v>
      </c>
      <c r="AW16" s="57">
        <f t="shared" si="2"/>
        <v>0</v>
      </c>
      <c r="AX16" s="57"/>
      <c r="AY16" s="57"/>
      <c r="AZ16" s="57"/>
      <c r="BA16" s="57"/>
      <c r="BB16" s="57">
        <f t="shared" si="2"/>
        <v>0</v>
      </c>
      <c r="BC16" s="57">
        <f t="shared" si="2"/>
        <v>0</v>
      </c>
      <c r="BD16" s="57">
        <f t="shared" si="2"/>
        <v>0</v>
      </c>
      <c r="BE16" s="57"/>
      <c r="BF16" s="57"/>
      <c r="BG16" s="57"/>
      <c r="BH16" s="57"/>
      <c r="BI16" s="57">
        <f t="shared" si="2"/>
        <v>0</v>
      </c>
      <c r="BJ16" s="57">
        <f t="shared" si="2"/>
        <v>17.198816010000002</v>
      </c>
      <c r="BK16" s="57">
        <f t="shared" si="2"/>
        <v>92.425542570533324</v>
      </c>
      <c r="BL16" s="57"/>
      <c r="BM16" s="57"/>
      <c r="BN16" s="57"/>
      <c r="BO16" s="57"/>
      <c r="BP16" s="57">
        <f>BP17+BP18</f>
        <v>92.425542570533324</v>
      </c>
    </row>
    <row r="17" spans="1:68" ht="18" customHeight="1" x14ac:dyDescent="0.25">
      <c r="A17" s="59" t="str">
        <f>'Приложение 1'!A15</f>
        <v>1.1.</v>
      </c>
      <c r="B17" s="60" t="str">
        <f>'Приложение 1'!B15</f>
        <v>МФУ А3</v>
      </c>
      <c r="C17" s="59" t="str">
        <f>'Приложение 1'!C15</f>
        <v>O_D08</v>
      </c>
      <c r="D17" s="61">
        <f>'Приложение 2'!I15</f>
        <v>0</v>
      </c>
      <c r="E17" s="61">
        <f>'Приложение 2'!N15</f>
        <v>1.6527256638666667</v>
      </c>
      <c r="F17" s="62"/>
      <c r="G17" s="61">
        <f>'Приложение 2'!W15</f>
        <v>0</v>
      </c>
      <c r="H17" s="62"/>
      <c r="I17" s="62"/>
      <c r="J17" s="62"/>
      <c r="K17" s="62"/>
      <c r="L17" s="61">
        <f t="shared" ref="L17" si="3">G17</f>
        <v>0</v>
      </c>
      <c r="M17" s="137"/>
      <c r="N17" s="140">
        <f>'Приложение 2'!X15</f>
        <v>0</v>
      </c>
      <c r="O17" s="138"/>
      <c r="P17" s="138"/>
      <c r="Q17" s="138"/>
      <c r="R17" s="138"/>
      <c r="S17" s="61">
        <f t="shared" ref="S17" si="4">N17</f>
        <v>0</v>
      </c>
      <c r="T17" s="62"/>
      <c r="U17" s="61">
        <f>'Приложение 2'!Y15</f>
        <v>0</v>
      </c>
      <c r="V17" s="62"/>
      <c r="W17" s="62"/>
      <c r="X17" s="62"/>
      <c r="Y17" s="62"/>
      <c r="Z17" s="61">
        <f t="shared" ref="Z17" si="5">U17</f>
        <v>0</v>
      </c>
      <c r="AA17" s="62"/>
      <c r="AB17" s="61">
        <f>'Приложение 2'!Z15</f>
        <v>1.6527256638666667</v>
      </c>
      <c r="AC17" s="62"/>
      <c r="AD17" s="62"/>
      <c r="AE17" s="62"/>
      <c r="AF17" s="62"/>
      <c r="AG17" s="61">
        <f t="shared" ref="AG17" si="6">AB17</f>
        <v>1.6527256638666667</v>
      </c>
      <c r="AH17" s="62"/>
      <c r="AI17" s="61">
        <f>'Приложение 2'!AA15</f>
        <v>0</v>
      </c>
      <c r="AJ17" s="62"/>
      <c r="AK17" s="62"/>
      <c r="AL17" s="62"/>
      <c r="AM17" s="62"/>
      <c r="AN17" s="61">
        <f t="shared" ref="AN17" si="7">AI17</f>
        <v>0</v>
      </c>
      <c r="AO17" s="62"/>
      <c r="AP17" s="61">
        <f>'Приложение 2'!AB15</f>
        <v>0</v>
      </c>
      <c r="AQ17" s="62"/>
      <c r="AR17" s="62"/>
      <c r="AS17" s="62"/>
      <c r="AT17" s="62"/>
      <c r="AU17" s="61">
        <f t="shared" ref="AU17" si="8">AP17</f>
        <v>0</v>
      </c>
      <c r="AV17" s="62"/>
      <c r="AW17" s="61">
        <f>'Приложение 2'!AC15</f>
        <v>0</v>
      </c>
      <c r="AX17" s="62"/>
      <c r="AY17" s="62"/>
      <c r="AZ17" s="62"/>
      <c r="BA17" s="62"/>
      <c r="BB17" s="61">
        <f t="shared" ref="BB17" si="9">AW17</f>
        <v>0</v>
      </c>
      <c r="BC17" s="61">
        <f>AH17+T17+F17+AV17</f>
        <v>0</v>
      </c>
      <c r="BD17" s="61">
        <f>AI17+U17+G17+AW17</f>
        <v>0</v>
      </c>
      <c r="BE17" s="62"/>
      <c r="BF17" s="62"/>
      <c r="BG17" s="62"/>
      <c r="BH17" s="62"/>
      <c r="BI17" s="61">
        <f t="shared" ref="BI17" si="10">BD17</f>
        <v>0</v>
      </c>
      <c r="BJ17" s="61">
        <f>AO17+AA17+M17+AV17</f>
        <v>0</v>
      </c>
      <c r="BK17" s="61">
        <f>AP17+AB17+N17+AW17</f>
        <v>1.6527256638666667</v>
      </c>
      <c r="BL17" s="62"/>
      <c r="BM17" s="62"/>
      <c r="BN17" s="62"/>
      <c r="BO17" s="62"/>
      <c r="BP17" s="61">
        <f t="shared" ref="BP17" si="11">BK17</f>
        <v>1.6527256638666667</v>
      </c>
    </row>
    <row r="18" spans="1:68" ht="36" customHeight="1" collapsed="1" x14ac:dyDescent="0.25">
      <c r="A18" s="59" t="str">
        <f>'Приложение 1'!A16</f>
        <v>1.2.</v>
      </c>
      <c r="B18" s="60" t="str">
        <f>'Приложение 1'!B16</f>
        <v>Обеспечение мероприятий по информационной безопасности</v>
      </c>
      <c r="C18" s="59" t="s">
        <v>313</v>
      </c>
      <c r="D18" s="61">
        <f>SUM(D19:D25)</f>
        <v>0</v>
      </c>
      <c r="E18" s="61">
        <f>SUM(E19:E25)</f>
        <v>106.55761002666667</v>
      </c>
      <c r="F18" s="62"/>
      <c r="G18" s="61">
        <f>SUM(G19:G25)</f>
        <v>0</v>
      </c>
      <c r="H18" s="62"/>
      <c r="I18" s="62"/>
      <c r="J18" s="62"/>
      <c r="K18" s="62"/>
      <c r="L18" s="61">
        <f>SUM(L19:L25)</f>
        <v>0</v>
      </c>
      <c r="M18" s="61">
        <f>SUM(M19:M25)</f>
        <v>11.1159494</v>
      </c>
      <c r="N18" s="61">
        <f>SUM(N19:N25)</f>
        <v>28.814669989999999</v>
      </c>
      <c r="O18" s="138"/>
      <c r="P18" s="138"/>
      <c r="Q18" s="138"/>
      <c r="R18" s="138"/>
      <c r="S18" s="61">
        <f>SUM(S19:S25)</f>
        <v>28.814669989999999</v>
      </c>
      <c r="T18" s="62"/>
      <c r="U18" s="61">
        <f>SUM(U19:U25)</f>
        <v>0</v>
      </c>
      <c r="V18" s="62"/>
      <c r="W18" s="62"/>
      <c r="X18" s="62"/>
      <c r="Y18" s="62"/>
      <c r="Z18" s="61">
        <f>SUM(Z19:Z25)</f>
        <v>0</v>
      </c>
      <c r="AA18" s="61">
        <f>SUM(AA19:AA25)</f>
        <v>6.08286661</v>
      </c>
      <c r="AB18" s="61">
        <f>SUM(AB19:AB25)</f>
        <v>61.958146916666671</v>
      </c>
      <c r="AC18" s="62"/>
      <c r="AD18" s="62"/>
      <c r="AE18" s="62"/>
      <c r="AF18" s="62"/>
      <c r="AG18" s="61">
        <f>SUM(AG19:AG25)</f>
        <v>61.958146916666671</v>
      </c>
      <c r="AH18" s="62"/>
      <c r="AI18" s="61">
        <f>SUM(AI19:AI25)</f>
        <v>0</v>
      </c>
      <c r="AJ18" s="62"/>
      <c r="AK18" s="62"/>
      <c r="AL18" s="62"/>
      <c r="AM18" s="62"/>
      <c r="AN18" s="61">
        <f>SUM(AN19:AN25)</f>
        <v>0</v>
      </c>
      <c r="AO18" s="62"/>
      <c r="AP18" s="61">
        <f>SUM(AP19:AP25)</f>
        <v>0</v>
      </c>
      <c r="AQ18" s="62"/>
      <c r="AR18" s="62"/>
      <c r="AS18" s="62"/>
      <c r="AT18" s="62"/>
      <c r="AU18" s="61">
        <f>SUM(AU19:AU25)</f>
        <v>0</v>
      </c>
      <c r="AV18" s="62"/>
      <c r="AW18" s="61">
        <f>SUM(AW19:AW25)</f>
        <v>0</v>
      </c>
      <c r="AX18" s="62"/>
      <c r="AY18" s="62"/>
      <c r="AZ18" s="62"/>
      <c r="BA18" s="62"/>
      <c r="BB18" s="61">
        <f>SUM(BB19:BB25)</f>
        <v>0</v>
      </c>
      <c r="BC18" s="61">
        <f>SUM(BC19:BC25)</f>
        <v>0</v>
      </c>
      <c r="BD18" s="61">
        <f>SUM(BD19:BD25)</f>
        <v>0</v>
      </c>
      <c r="BE18" s="62"/>
      <c r="BF18" s="62"/>
      <c r="BG18" s="62"/>
      <c r="BH18" s="62"/>
      <c r="BI18" s="61">
        <f>SUM(BI19:BI25)</f>
        <v>0</v>
      </c>
      <c r="BJ18" s="61">
        <f>SUM(BJ19:BJ25)</f>
        <v>17.198816010000002</v>
      </c>
      <c r="BK18" s="61">
        <f>SUM(BK19:BK25)</f>
        <v>90.772816906666662</v>
      </c>
      <c r="BL18" s="62"/>
      <c r="BM18" s="62"/>
      <c r="BN18" s="62"/>
      <c r="BO18" s="62"/>
      <c r="BP18" s="61">
        <f>SUM(BP19:BP25)</f>
        <v>90.772816906666662</v>
      </c>
    </row>
    <row r="19" spans="1:68" ht="18" hidden="1" customHeight="1" outlineLevel="1" x14ac:dyDescent="0.25">
      <c r="A19" s="59">
        <f>'Приложение 1'!A17</f>
        <v>0</v>
      </c>
      <c r="B19" s="60" t="str">
        <f>'Приложение 1'!B17</f>
        <v>Код безопасности</v>
      </c>
      <c r="C19" s="59"/>
      <c r="D19" s="61">
        <f>'Приложение 2'!I17</f>
        <v>0</v>
      </c>
      <c r="E19" s="61">
        <f>'Приложение 2'!N17</f>
        <v>32.644299000000004</v>
      </c>
      <c r="F19" s="62"/>
      <c r="G19" s="61">
        <f>'Приложение 2'!W17</f>
        <v>0</v>
      </c>
      <c r="H19" s="62"/>
      <c r="I19" s="62"/>
      <c r="J19" s="62"/>
      <c r="K19" s="62"/>
      <c r="L19" s="61">
        <f t="shared" ref="L19:L25" si="12">G19</f>
        <v>0</v>
      </c>
      <c r="M19" s="137">
        <v>11.1159494</v>
      </c>
      <c r="N19" s="140">
        <v>22.52486249</v>
      </c>
      <c r="O19" s="138"/>
      <c r="P19" s="138"/>
      <c r="Q19" s="138"/>
      <c r="R19" s="138"/>
      <c r="S19" s="61">
        <f t="shared" ref="S19:S25" si="13">N19</f>
        <v>22.52486249</v>
      </c>
      <c r="T19" s="62"/>
      <c r="U19" s="61">
        <f>'Приложение 2'!Y17</f>
        <v>0</v>
      </c>
      <c r="V19" s="62"/>
      <c r="W19" s="62"/>
      <c r="X19" s="62"/>
      <c r="Y19" s="62"/>
      <c r="Z19" s="61">
        <f t="shared" ref="Z19:Z25" si="14">U19</f>
        <v>0</v>
      </c>
      <c r="AA19" s="62"/>
      <c r="AB19" s="61">
        <f>'Приложение 2'!Z17</f>
        <v>0</v>
      </c>
      <c r="AC19" s="62"/>
      <c r="AD19" s="62"/>
      <c r="AE19" s="62"/>
      <c r="AF19" s="62"/>
      <c r="AG19" s="61">
        <f t="shared" ref="AG19:AG25" si="15">AB19</f>
        <v>0</v>
      </c>
      <c r="AH19" s="62"/>
      <c r="AI19" s="61">
        <f>'Приложение 2'!AA17</f>
        <v>0</v>
      </c>
      <c r="AJ19" s="62"/>
      <c r="AK19" s="62"/>
      <c r="AL19" s="62"/>
      <c r="AM19" s="62"/>
      <c r="AN19" s="61">
        <f t="shared" ref="AN19:AN25" si="16">AI19</f>
        <v>0</v>
      </c>
      <c r="AO19" s="62"/>
      <c r="AP19" s="61">
        <f>'Приложение 2'!AB17</f>
        <v>0</v>
      </c>
      <c r="AQ19" s="62"/>
      <c r="AR19" s="62"/>
      <c r="AS19" s="62"/>
      <c r="AT19" s="62"/>
      <c r="AU19" s="61">
        <f t="shared" ref="AU19:AU25" si="17">AP19</f>
        <v>0</v>
      </c>
      <c r="AV19" s="62"/>
      <c r="AW19" s="61">
        <f>'Приложение 2'!AC17</f>
        <v>0</v>
      </c>
      <c r="AX19" s="62"/>
      <c r="AY19" s="62"/>
      <c r="AZ19" s="62"/>
      <c r="BA19" s="62"/>
      <c r="BB19" s="61">
        <f t="shared" ref="BB19:BB25" si="18">AW19</f>
        <v>0</v>
      </c>
      <c r="BC19" s="61">
        <f t="shared" ref="BC19:BD25" si="19">AH19+T19+F19+AV19</f>
        <v>0</v>
      </c>
      <c r="BD19" s="61">
        <f t="shared" si="19"/>
        <v>0</v>
      </c>
      <c r="BE19" s="62"/>
      <c r="BF19" s="62"/>
      <c r="BG19" s="62"/>
      <c r="BH19" s="62"/>
      <c r="BI19" s="61">
        <f t="shared" ref="BI19:BI25" si="20">BD19</f>
        <v>0</v>
      </c>
      <c r="BJ19" s="61">
        <f t="shared" ref="BJ19:BK25" si="21">AO19+AA19+M19+AV19</f>
        <v>11.1159494</v>
      </c>
      <c r="BK19" s="61">
        <f t="shared" si="21"/>
        <v>22.52486249</v>
      </c>
      <c r="BL19" s="62"/>
      <c r="BM19" s="62"/>
      <c r="BN19" s="62"/>
      <c r="BO19" s="62"/>
      <c r="BP19" s="61">
        <f t="shared" ref="BP19:BP25" si="22">BK19</f>
        <v>22.52486249</v>
      </c>
    </row>
    <row r="20" spans="1:68" ht="18" hidden="1" customHeight="1" outlineLevel="1" x14ac:dyDescent="0.25">
      <c r="A20" s="59">
        <f>'Приложение 1'!A18</f>
        <v>0</v>
      </c>
      <c r="B20" s="60" t="str">
        <f>'Приложение 1'!B18</f>
        <v>Позитив Технолоджис</v>
      </c>
      <c r="C20" s="59"/>
      <c r="D20" s="61">
        <f>'Приложение 2'!I18</f>
        <v>0</v>
      </c>
      <c r="E20" s="61">
        <f>'Приложение 2'!N18</f>
        <v>42.784735959999999</v>
      </c>
      <c r="F20" s="62"/>
      <c r="G20" s="61">
        <f>'Приложение 2'!W18</f>
        <v>0</v>
      </c>
      <c r="H20" s="62"/>
      <c r="I20" s="62"/>
      <c r="J20" s="62"/>
      <c r="K20" s="62"/>
      <c r="L20" s="61">
        <f t="shared" si="12"/>
        <v>0</v>
      </c>
      <c r="M20" s="137"/>
      <c r="N20" s="140">
        <f>'Приложение 2'!X18</f>
        <v>0</v>
      </c>
      <c r="O20" s="138"/>
      <c r="P20" s="138"/>
      <c r="Q20" s="138"/>
      <c r="R20" s="138"/>
      <c r="S20" s="61">
        <f t="shared" si="13"/>
        <v>0</v>
      </c>
      <c r="T20" s="62"/>
      <c r="U20" s="61">
        <f>'Приложение 2'!Y18</f>
        <v>0</v>
      </c>
      <c r="V20" s="62"/>
      <c r="W20" s="62"/>
      <c r="X20" s="62"/>
      <c r="Y20" s="62"/>
      <c r="Z20" s="61">
        <f t="shared" si="14"/>
        <v>0</v>
      </c>
      <c r="AA20" s="61">
        <f>6.08286661</f>
        <v>6.08286661</v>
      </c>
      <c r="AB20" s="61">
        <f>36.70186935</f>
        <v>36.701869350000003</v>
      </c>
      <c r="AC20" s="62"/>
      <c r="AD20" s="62"/>
      <c r="AE20" s="62"/>
      <c r="AF20" s="62"/>
      <c r="AG20" s="61">
        <f t="shared" si="15"/>
        <v>36.701869350000003</v>
      </c>
      <c r="AH20" s="62"/>
      <c r="AI20" s="61">
        <f>'Приложение 2'!AA18</f>
        <v>0</v>
      </c>
      <c r="AJ20" s="62"/>
      <c r="AK20" s="62"/>
      <c r="AL20" s="62"/>
      <c r="AM20" s="62"/>
      <c r="AN20" s="61">
        <f t="shared" si="16"/>
        <v>0</v>
      </c>
      <c r="AO20" s="62"/>
      <c r="AP20" s="61">
        <f>'Приложение 2'!AB18</f>
        <v>0</v>
      </c>
      <c r="AQ20" s="62"/>
      <c r="AR20" s="62"/>
      <c r="AS20" s="62"/>
      <c r="AT20" s="62"/>
      <c r="AU20" s="61">
        <f t="shared" si="17"/>
        <v>0</v>
      </c>
      <c r="AV20" s="62"/>
      <c r="AW20" s="61">
        <f>'Приложение 2'!AC18</f>
        <v>0</v>
      </c>
      <c r="AX20" s="62"/>
      <c r="AY20" s="62"/>
      <c r="AZ20" s="62"/>
      <c r="BA20" s="62"/>
      <c r="BB20" s="61">
        <f t="shared" si="18"/>
        <v>0</v>
      </c>
      <c r="BC20" s="61">
        <f t="shared" si="19"/>
        <v>0</v>
      </c>
      <c r="BD20" s="61">
        <f t="shared" si="19"/>
        <v>0</v>
      </c>
      <c r="BE20" s="62"/>
      <c r="BF20" s="62"/>
      <c r="BG20" s="62"/>
      <c r="BH20" s="62"/>
      <c r="BI20" s="61">
        <f t="shared" si="20"/>
        <v>0</v>
      </c>
      <c r="BJ20" s="61">
        <f t="shared" si="21"/>
        <v>6.08286661</v>
      </c>
      <c r="BK20" s="61">
        <f t="shared" si="21"/>
        <v>36.701869350000003</v>
      </c>
      <c r="BL20" s="62"/>
      <c r="BM20" s="62"/>
      <c r="BN20" s="62"/>
      <c r="BO20" s="62"/>
      <c r="BP20" s="61">
        <f t="shared" si="22"/>
        <v>36.701869350000003</v>
      </c>
    </row>
    <row r="21" spans="1:68" ht="18" hidden="1" customHeight="1" outlineLevel="1" x14ac:dyDescent="0.25">
      <c r="A21" s="59">
        <f>'Приложение 1'!A19</f>
        <v>0</v>
      </c>
      <c r="B21" s="60" t="str">
        <f>'Приложение 1'!B19</f>
        <v>Usergate</v>
      </c>
      <c r="C21" s="59"/>
      <c r="D21" s="61">
        <f>'Приложение 2'!I19</f>
        <v>0</v>
      </c>
      <c r="E21" s="61">
        <f>'Приложение 2'!N19</f>
        <v>0</v>
      </c>
      <c r="F21" s="62"/>
      <c r="G21" s="61">
        <f>'Приложение 2'!W19</f>
        <v>0</v>
      </c>
      <c r="H21" s="62"/>
      <c r="I21" s="62"/>
      <c r="J21" s="62"/>
      <c r="K21" s="62"/>
      <c r="L21" s="61">
        <f t="shared" si="12"/>
        <v>0</v>
      </c>
      <c r="M21" s="137"/>
      <c r="N21" s="140">
        <f>'Приложение 2'!X19</f>
        <v>0</v>
      </c>
      <c r="O21" s="138"/>
      <c r="P21" s="138"/>
      <c r="Q21" s="138"/>
      <c r="R21" s="138"/>
      <c r="S21" s="61">
        <f t="shared" si="13"/>
        <v>0</v>
      </c>
      <c r="T21" s="62"/>
      <c r="U21" s="61">
        <f>'Приложение 2'!Y19</f>
        <v>0</v>
      </c>
      <c r="V21" s="62"/>
      <c r="W21" s="62"/>
      <c r="X21" s="62"/>
      <c r="Y21" s="62"/>
      <c r="Z21" s="61">
        <f t="shared" si="14"/>
        <v>0</v>
      </c>
      <c r="AA21" s="61"/>
      <c r="AB21" s="61">
        <f>'Приложение 2'!Z19</f>
        <v>0</v>
      </c>
      <c r="AC21" s="62"/>
      <c r="AD21" s="62"/>
      <c r="AE21" s="62"/>
      <c r="AF21" s="62"/>
      <c r="AG21" s="61">
        <f t="shared" si="15"/>
        <v>0</v>
      </c>
      <c r="AH21" s="62"/>
      <c r="AI21" s="61">
        <f>'Приложение 2'!AA19</f>
        <v>0</v>
      </c>
      <c r="AJ21" s="62"/>
      <c r="AK21" s="62"/>
      <c r="AL21" s="62"/>
      <c r="AM21" s="62"/>
      <c r="AN21" s="61">
        <f t="shared" si="16"/>
        <v>0</v>
      </c>
      <c r="AO21" s="62"/>
      <c r="AP21" s="61">
        <f>'Приложение 2'!AB19</f>
        <v>0</v>
      </c>
      <c r="AQ21" s="62"/>
      <c r="AR21" s="62"/>
      <c r="AS21" s="62"/>
      <c r="AT21" s="62"/>
      <c r="AU21" s="61">
        <f t="shared" si="17"/>
        <v>0</v>
      </c>
      <c r="AV21" s="62"/>
      <c r="AW21" s="61">
        <f>'Приложение 2'!AC19</f>
        <v>0</v>
      </c>
      <c r="AX21" s="62"/>
      <c r="AY21" s="62"/>
      <c r="AZ21" s="62"/>
      <c r="BA21" s="62"/>
      <c r="BB21" s="61">
        <f t="shared" si="18"/>
        <v>0</v>
      </c>
      <c r="BC21" s="61">
        <f t="shared" si="19"/>
        <v>0</v>
      </c>
      <c r="BD21" s="61">
        <f t="shared" si="19"/>
        <v>0</v>
      </c>
      <c r="BE21" s="62"/>
      <c r="BF21" s="62"/>
      <c r="BG21" s="62"/>
      <c r="BH21" s="62"/>
      <c r="BI21" s="61">
        <f t="shared" si="20"/>
        <v>0</v>
      </c>
      <c r="BJ21" s="61">
        <f t="shared" si="21"/>
        <v>0</v>
      </c>
      <c r="BK21" s="61">
        <f t="shared" si="21"/>
        <v>0</v>
      </c>
      <c r="BL21" s="62"/>
      <c r="BM21" s="62"/>
      <c r="BN21" s="62"/>
      <c r="BO21" s="62"/>
      <c r="BP21" s="61">
        <f t="shared" si="22"/>
        <v>0</v>
      </c>
    </row>
    <row r="22" spans="1:68" ht="18" hidden="1" customHeight="1" outlineLevel="1" x14ac:dyDescent="0.25">
      <c r="A22" s="59">
        <f>'Приложение 1'!A20</f>
        <v>0</v>
      </c>
      <c r="B22" s="60" t="str">
        <f>'Приложение 1'!B20</f>
        <v>Внедрение сетевого оборудования UG и КБ</v>
      </c>
      <c r="C22" s="59"/>
      <c r="D22" s="61">
        <f>'Приложение 2'!I20</f>
        <v>0</v>
      </c>
      <c r="E22" s="61">
        <f>'Приложение 2'!N20</f>
        <v>5.8722975000000002</v>
      </c>
      <c r="F22" s="62"/>
      <c r="G22" s="61">
        <f>'Приложение 2'!W20</f>
        <v>0</v>
      </c>
      <c r="H22" s="62"/>
      <c r="I22" s="62"/>
      <c r="J22" s="62"/>
      <c r="K22" s="62"/>
      <c r="L22" s="61">
        <f t="shared" si="12"/>
        <v>0</v>
      </c>
      <c r="M22" s="137"/>
      <c r="N22" s="140">
        <v>6.2898075000000002</v>
      </c>
      <c r="O22" s="138"/>
      <c r="P22" s="138"/>
      <c r="Q22" s="138"/>
      <c r="R22" s="138"/>
      <c r="S22" s="61">
        <f t="shared" si="13"/>
        <v>6.2898075000000002</v>
      </c>
      <c r="T22" s="62"/>
      <c r="U22" s="61">
        <f>'Приложение 2'!Y20</f>
        <v>0</v>
      </c>
      <c r="V22" s="62"/>
      <c r="W22" s="62"/>
      <c r="X22" s="62"/>
      <c r="Y22" s="62"/>
      <c r="Z22" s="61">
        <f t="shared" si="14"/>
        <v>0</v>
      </c>
      <c r="AA22" s="62"/>
      <c r="AB22" s="61">
        <f>'Приложение 2'!Z20</f>
        <v>0</v>
      </c>
      <c r="AC22" s="62"/>
      <c r="AD22" s="62"/>
      <c r="AE22" s="62"/>
      <c r="AF22" s="62"/>
      <c r="AG22" s="61">
        <f t="shared" si="15"/>
        <v>0</v>
      </c>
      <c r="AH22" s="62"/>
      <c r="AI22" s="61">
        <f>'Приложение 2'!AA20</f>
        <v>0</v>
      </c>
      <c r="AJ22" s="62"/>
      <c r="AK22" s="62"/>
      <c r="AL22" s="62"/>
      <c r="AM22" s="62"/>
      <c r="AN22" s="61">
        <f t="shared" si="16"/>
        <v>0</v>
      </c>
      <c r="AO22" s="62"/>
      <c r="AP22" s="61">
        <f>'Приложение 2'!AB20</f>
        <v>0</v>
      </c>
      <c r="AQ22" s="62"/>
      <c r="AR22" s="62"/>
      <c r="AS22" s="62"/>
      <c r="AT22" s="62"/>
      <c r="AU22" s="61">
        <f t="shared" si="17"/>
        <v>0</v>
      </c>
      <c r="AV22" s="62"/>
      <c r="AW22" s="61">
        <f>'Приложение 2'!AC20</f>
        <v>0</v>
      </c>
      <c r="AX22" s="62"/>
      <c r="AY22" s="62"/>
      <c r="AZ22" s="62"/>
      <c r="BA22" s="62"/>
      <c r="BB22" s="61">
        <f t="shared" si="18"/>
        <v>0</v>
      </c>
      <c r="BC22" s="61">
        <f t="shared" si="19"/>
        <v>0</v>
      </c>
      <c r="BD22" s="61">
        <f t="shared" si="19"/>
        <v>0</v>
      </c>
      <c r="BE22" s="62"/>
      <c r="BF22" s="62"/>
      <c r="BG22" s="62"/>
      <c r="BH22" s="62"/>
      <c r="BI22" s="61">
        <f t="shared" si="20"/>
        <v>0</v>
      </c>
      <c r="BJ22" s="61">
        <f t="shared" si="21"/>
        <v>0</v>
      </c>
      <c r="BK22" s="61">
        <f t="shared" si="21"/>
        <v>6.2898075000000002</v>
      </c>
      <c r="BL22" s="62"/>
      <c r="BM22" s="62"/>
      <c r="BN22" s="62"/>
      <c r="BO22" s="62"/>
      <c r="BP22" s="61">
        <f t="shared" si="22"/>
        <v>6.2898075000000002</v>
      </c>
    </row>
    <row r="23" spans="1:68" ht="18" hidden="1" customHeight="1" outlineLevel="1" x14ac:dyDescent="0.25">
      <c r="A23" s="59">
        <f>'Приложение 1'!A21</f>
        <v>0</v>
      </c>
      <c r="B23" s="60" t="str">
        <f>'Приложение 1'!B21</f>
        <v>Внедрение SNS и vGate</v>
      </c>
      <c r="C23" s="59"/>
      <c r="D23" s="61">
        <f>'Приложение 2'!I21</f>
        <v>0</v>
      </c>
      <c r="E23" s="61">
        <f>'Приложение 2'!N21</f>
        <v>14.037669658333334</v>
      </c>
      <c r="F23" s="62"/>
      <c r="G23" s="61">
        <f>'Приложение 2'!W21</f>
        <v>0</v>
      </c>
      <c r="H23" s="62"/>
      <c r="I23" s="62"/>
      <c r="J23" s="62"/>
      <c r="K23" s="62"/>
      <c r="L23" s="61">
        <f t="shared" si="12"/>
        <v>0</v>
      </c>
      <c r="M23" s="137"/>
      <c r="N23" s="140">
        <v>0</v>
      </c>
      <c r="O23" s="138"/>
      <c r="P23" s="138"/>
      <c r="Q23" s="138"/>
      <c r="R23" s="138"/>
      <c r="S23" s="61">
        <f t="shared" si="13"/>
        <v>0</v>
      </c>
      <c r="T23" s="62"/>
      <c r="U23" s="61">
        <f>'Приложение 2'!Y21</f>
        <v>0</v>
      </c>
      <c r="V23" s="62"/>
      <c r="W23" s="62"/>
      <c r="X23" s="62"/>
      <c r="Y23" s="62"/>
      <c r="Z23" s="61">
        <f t="shared" si="14"/>
        <v>0</v>
      </c>
      <c r="AA23" s="62"/>
      <c r="AB23" s="61">
        <f>'Приложение 2'!Z21</f>
        <v>14.037669658333334</v>
      </c>
      <c r="AC23" s="62"/>
      <c r="AD23" s="62"/>
      <c r="AE23" s="62"/>
      <c r="AF23" s="62"/>
      <c r="AG23" s="61">
        <f t="shared" si="15"/>
        <v>14.037669658333334</v>
      </c>
      <c r="AH23" s="62"/>
      <c r="AI23" s="61">
        <f>'Приложение 2'!AA21</f>
        <v>0</v>
      </c>
      <c r="AJ23" s="62"/>
      <c r="AK23" s="62"/>
      <c r="AL23" s="62"/>
      <c r="AM23" s="62"/>
      <c r="AN23" s="61">
        <f t="shared" si="16"/>
        <v>0</v>
      </c>
      <c r="AO23" s="62"/>
      <c r="AP23" s="61">
        <f>'Приложение 2'!AB21</f>
        <v>0</v>
      </c>
      <c r="AQ23" s="62"/>
      <c r="AR23" s="62"/>
      <c r="AS23" s="62"/>
      <c r="AT23" s="62"/>
      <c r="AU23" s="61">
        <f t="shared" si="17"/>
        <v>0</v>
      </c>
      <c r="AV23" s="62"/>
      <c r="AW23" s="61">
        <f>'Приложение 2'!AC21</f>
        <v>0</v>
      </c>
      <c r="AX23" s="62"/>
      <c r="AY23" s="62"/>
      <c r="AZ23" s="62"/>
      <c r="BA23" s="62"/>
      <c r="BB23" s="61">
        <f t="shared" si="18"/>
        <v>0</v>
      </c>
      <c r="BC23" s="61">
        <f t="shared" si="19"/>
        <v>0</v>
      </c>
      <c r="BD23" s="61">
        <f t="shared" si="19"/>
        <v>0</v>
      </c>
      <c r="BE23" s="62"/>
      <c r="BF23" s="62"/>
      <c r="BG23" s="62"/>
      <c r="BH23" s="62"/>
      <c r="BI23" s="61">
        <f t="shared" si="20"/>
        <v>0</v>
      </c>
      <c r="BJ23" s="61">
        <f t="shared" si="21"/>
        <v>0</v>
      </c>
      <c r="BK23" s="61">
        <f t="shared" si="21"/>
        <v>14.037669658333334</v>
      </c>
      <c r="BL23" s="62"/>
      <c r="BM23" s="62"/>
      <c r="BN23" s="62"/>
      <c r="BO23" s="62"/>
      <c r="BP23" s="61">
        <f t="shared" si="22"/>
        <v>14.037669658333334</v>
      </c>
    </row>
    <row r="24" spans="1:68" ht="18" hidden="1" customHeight="1" outlineLevel="1" x14ac:dyDescent="0.25">
      <c r="A24" s="59">
        <f>'Приложение 1'!A22</f>
        <v>0</v>
      </c>
      <c r="B24" s="60" t="str">
        <f>'Приложение 1'!B22</f>
        <v>Внедрение PT SIEM и VM</v>
      </c>
      <c r="C24" s="59"/>
      <c r="D24" s="61">
        <f>'Приложение 2'!I22</f>
        <v>0</v>
      </c>
      <c r="E24" s="61">
        <f>'Приложение 2'!N22</f>
        <v>11.218607908333334</v>
      </c>
      <c r="F24" s="62"/>
      <c r="G24" s="61">
        <f>'Приложение 2'!W22</f>
        <v>0</v>
      </c>
      <c r="H24" s="62"/>
      <c r="I24" s="62"/>
      <c r="J24" s="62"/>
      <c r="K24" s="62"/>
      <c r="L24" s="61">
        <f t="shared" si="12"/>
        <v>0</v>
      </c>
      <c r="M24" s="137"/>
      <c r="N24" s="140">
        <f>'Приложение 2'!X22</f>
        <v>0</v>
      </c>
      <c r="O24" s="138"/>
      <c r="P24" s="138"/>
      <c r="Q24" s="138"/>
      <c r="R24" s="138"/>
      <c r="S24" s="61">
        <f t="shared" si="13"/>
        <v>0</v>
      </c>
      <c r="T24" s="62"/>
      <c r="U24" s="61">
        <f>'Приложение 2'!Y22</f>
        <v>0</v>
      </c>
      <c r="V24" s="62"/>
      <c r="W24" s="62"/>
      <c r="X24" s="62"/>
      <c r="Y24" s="62"/>
      <c r="Z24" s="61">
        <f t="shared" si="14"/>
        <v>0</v>
      </c>
      <c r="AA24" s="168"/>
      <c r="AB24" s="61">
        <f>'Приложение 2'!Z22</f>
        <v>11.218607908333334</v>
      </c>
      <c r="AC24" s="62"/>
      <c r="AD24" s="62"/>
      <c r="AE24" s="62"/>
      <c r="AF24" s="62"/>
      <c r="AG24" s="61">
        <f t="shared" si="15"/>
        <v>11.218607908333334</v>
      </c>
      <c r="AH24" s="62"/>
      <c r="AI24" s="61">
        <f>'Приложение 2'!AA22</f>
        <v>0</v>
      </c>
      <c r="AJ24" s="62"/>
      <c r="AK24" s="62"/>
      <c r="AL24" s="62"/>
      <c r="AM24" s="62"/>
      <c r="AN24" s="61">
        <f t="shared" si="16"/>
        <v>0</v>
      </c>
      <c r="AO24" s="62"/>
      <c r="AP24" s="61">
        <f>'Приложение 2'!AB22</f>
        <v>0</v>
      </c>
      <c r="AQ24" s="62"/>
      <c r="AR24" s="62"/>
      <c r="AS24" s="62"/>
      <c r="AT24" s="62"/>
      <c r="AU24" s="61">
        <f t="shared" si="17"/>
        <v>0</v>
      </c>
      <c r="AV24" s="62"/>
      <c r="AW24" s="61">
        <f>'Приложение 2'!AC22</f>
        <v>0</v>
      </c>
      <c r="AX24" s="62"/>
      <c r="AY24" s="62"/>
      <c r="AZ24" s="62"/>
      <c r="BA24" s="62"/>
      <c r="BB24" s="61">
        <f t="shared" si="18"/>
        <v>0</v>
      </c>
      <c r="BC24" s="61">
        <f t="shared" si="19"/>
        <v>0</v>
      </c>
      <c r="BD24" s="61">
        <f t="shared" si="19"/>
        <v>0</v>
      </c>
      <c r="BE24" s="62"/>
      <c r="BF24" s="62"/>
      <c r="BG24" s="62"/>
      <c r="BH24" s="62"/>
      <c r="BI24" s="61">
        <f t="shared" si="20"/>
        <v>0</v>
      </c>
      <c r="BJ24" s="61">
        <f t="shared" si="21"/>
        <v>0</v>
      </c>
      <c r="BK24" s="61">
        <f t="shared" si="21"/>
        <v>11.218607908333334</v>
      </c>
      <c r="BL24" s="62"/>
      <c r="BM24" s="62"/>
      <c r="BN24" s="62"/>
      <c r="BO24" s="62"/>
      <c r="BP24" s="61">
        <f t="shared" si="22"/>
        <v>11.218607908333334</v>
      </c>
    </row>
    <row r="25" spans="1:68" ht="18" hidden="1" customHeight="1" outlineLevel="1" x14ac:dyDescent="0.25">
      <c r="A25" s="59">
        <f>'Приложение 1'!A23</f>
        <v>0</v>
      </c>
      <c r="B25" s="60" t="str">
        <f>'Приложение 1'!B23</f>
        <v>Аттестация СКЗИ по ИБ класс защищенности 1Г</v>
      </c>
      <c r="C25" s="59"/>
      <c r="D25" s="61">
        <f>'Приложение 2'!I23</f>
        <v>0</v>
      </c>
      <c r="E25" s="61">
        <f>'Приложение 2'!N23</f>
        <v>0</v>
      </c>
      <c r="F25" s="62"/>
      <c r="G25" s="61">
        <f>'Приложение 2'!W23</f>
        <v>0</v>
      </c>
      <c r="H25" s="62"/>
      <c r="I25" s="62"/>
      <c r="J25" s="62"/>
      <c r="K25" s="62"/>
      <c r="L25" s="61">
        <f t="shared" si="12"/>
        <v>0</v>
      </c>
      <c r="M25" s="137"/>
      <c r="N25" s="140">
        <f>'Приложение 2'!X23</f>
        <v>0</v>
      </c>
      <c r="O25" s="138"/>
      <c r="P25" s="138"/>
      <c r="Q25" s="138"/>
      <c r="R25" s="138"/>
      <c r="S25" s="61">
        <f t="shared" si="13"/>
        <v>0</v>
      </c>
      <c r="T25" s="62"/>
      <c r="U25" s="61">
        <f>'Приложение 2'!Y23</f>
        <v>0</v>
      </c>
      <c r="V25" s="62"/>
      <c r="W25" s="62"/>
      <c r="X25" s="62"/>
      <c r="Y25" s="62"/>
      <c r="Z25" s="61">
        <f t="shared" si="14"/>
        <v>0</v>
      </c>
      <c r="AA25" s="168"/>
      <c r="AB25" s="61">
        <f>'Приложение 2'!Z23</f>
        <v>0</v>
      </c>
      <c r="AC25" s="62"/>
      <c r="AD25" s="62"/>
      <c r="AE25" s="62"/>
      <c r="AF25" s="62"/>
      <c r="AG25" s="61">
        <f t="shared" si="15"/>
        <v>0</v>
      </c>
      <c r="AH25" s="62"/>
      <c r="AI25" s="61">
        <f>'Приложение 2'!AA23</f>
        <v>0</v>
      </c>
      <c r="AJ25" s="62"/>
      <c r="AK25" s="62"/>
      <c r="AL25" s="62"/>
      <c r="AM25" s="62"/>
      <c r="AN25" s="61">
        <f t="shared" si="16"/>
        <v>0</v>
      </c>
      <c r="AO25" s="62"/>
      <c r="AP25" s="61">
        <f>'Приложение 2'!AB23</f>
        <v>0</v>
      </c>
      <c r="AQ25" s="62"/>
      <c r="AR25" s="62"/>
      <c r="AS25" s="62"/>
      <c r="AT25" s="62"/>
      <c r="AU25" s="61">
        <f t="shared" si="17"/>
        <v>0</v>
      </c>
      <c r="AV25" s="62"/>
      <c r="AW25" s="61">
        <f>'Приложение 2'!AC23</f>
        <v>0</v>
      </c>
      <c r="AX25" s="62"/>
      <c r="AY25" s="62"/>
      <c r="AZ25" s="62"/>
      <c r="BA25" s="62"/>
      <c r="BB25" s="61">
        <f t="shared" si="18"/>
        <v>0</v>
      </c>
      <c r="BC25" s="61">
        <f t="shared" si="19"/>
        <v>0</v>
      </c>
      <c r="BD25" s="61">
        <f t="shared" si="19"/>
        <v>0</v>
      </c>
      <c r="BE25" s="62"/>
      <c r="BF25" s="62"/>
      <c r="BG25" s="62"/>
      <c r="BH25" s="62"/>
      <c r="BI25" s="61">
        <f t="shared" si="20"/>
        <v>0</v>
      </c>
      <c r="BJ25" s="61">
        <f t="shared" si="21"/>
        <v>0</v>
      </c>
      <c r="BK25" s="61">
        <f t="shared" si="21"/>
        <v>0</v>
      </c>
      <c r="BL25" s="62"/>
      <c r="BM25" s="62"/>
      <c r="BN25" s="62"/>
      <c r="BO25" s="62"/>
      <c r="BP25" s="61">
        <f t="shared" si="22"/>
        <v>0</v>
      </c>
    </row>
    <row r="26" spans="1:68" s="41" customFormat="1" x14ac:dyDescent="0.25">
      <c r="A26" s="55">
        <f>'Приложение 1'!A24</f>
        <v>2</v>
      </c>
      <c r="B26" s="56" t="str">
        <f>'Приложение 1'!B24</f>
        <v>Оснащение интеллектуальной системой учета</v>
      </c>
      <c r="C26" s="55"/>
      <c r="D26" s="57">
        <f>SUM(D27:D27)</f>
        <v>1297.1439570987782</v>
      </c>
      <c r="E26" s="57">
        <f>SUM(E27:E27)</f>
        <v>1136.7919164755781</v>
      </c>
      <c r="F26" s="57">
        <f>SUM(F27:F27)</f>
        <v>0</v>
      </c>
      <c r="G26" s="57">
        <f>SUM(G27:G27)</f>
        <v>148.22749999999999</v>
      </c>
      <c r="H26" s="58"/>
      <c r="I26" s="58"/>
      <c r="J26" s="58"/>
      <c r="K26" s="58"/>
      <c r="L26" s="57">
        <f>SUM(L27:L27)</f>
        <v>148.22749999999999</v>
      </c>
      <c r="M26" s="137">
        <f>SUM(M27:M27)</f>
        <v>0</v>
      </c>
      <c r="N26" s="137">
        <f>SUM(N27:N27)</f>
        <v>102.37475980000001</v>
      </c>
      <c r="O26" s="138"/>
      <c r="P26" s="138"/>
      <c r="Q26" s="138"/>
      <c r="R26" s="138"/>
      <c r="S26" s="137">
        <f>SUM(S27:S27)</f>
        <v>102.37475980000001</v>
      </c>
      <c r="T26" s="57">
        <f>SUM(T27:T27)</f>
        <v>0</v>
      </c>
      <c r="U26" s="57">
        <f>SUM(U27:U27)</f>
        <v>247.00023400000003</v>
      </c>
      <c r="V26" s="58"/>
      <c r="W26" s="58"/>
      <c r="X26" s="58"/>
      <c r="Y26" s="58"/>
      <c r="Z26" s="57">
        <f>SUM(Z27:Z27)</f>
        <v>247.00023400000003</v>
      </c>
      <c r="AA26" s="57">
        <f>SUM(AA27:AA27)</f>
        <v>0</v>
      </c>
      <c r="AB26" s="57">
        <f>SUM(AB27:AB27)</f>
        <v>103.15999506</v>
      </c>
      <c r="AC26" s="58"/>
      <c r="AD26" s="58"/>
      <c r="AE26" s="58"/>
      <c r="AF26" s="58"/>
      <c r="AG26" s="57">
        <f>SUM(AG27:AG27)</f>
        <v>103.15999506</v>
      </c>
      <c r="AH26" s="57">
        <f>SUM(AH27:AH27)</f>
        <v>0</v>
      </c>
      <c r="AI26" s="57">
        <f>SUM(AI27:AI27)</f>
        <v>345.90976599999999</v>
      </c>
      <c r="AJ26" s="58"/>
      <c r="AK26" s="58"/>
      <c r="AL26" s="58"/>
      <c r="AM26" s="58"/>
      <c r="AN26" s="57">
        <f>SUM(AN27:AN27)</f>
        <v>345.90976599999999</v>
      </c>
      <c r="AO26" s="57">
        <f>SUM(AO27:AO27)</f>
        <v>0</v>
      </c>
      <c r="AP26" s="57">
        <f>SUM(AP27:AP27)</f>
        <v>375.2507045168</v>
      </c>
      <c r="AQ26" s="58"/>
      <c r="AR26" s="58"/>
      <c r="AS26" s="58"/>
      <c r="AT26" s="58"/>
      <c r="AU26" s="57">
        <f>SUM(AU27:AU27)</f>
        <v>375.2507045168</v>
      </c>
      <c r="AV26" s="57">
        <f>SUM(AV27:AV27)</f>
        <v>0</v>
      </c>
      <c r="AW26" s="57">
        <f>SUM(AW27:AW27)</f>
        <v>556.00645709877801</v>
      </c>
      <c r="AX26" s="58"/>
      <c r="AY26" s="58"/>
      <c r="AZ26" s="58"/>
      <c r="BA26" s="58"/>
      <c r="BB26" s="57">
        <f>SUM(BB27:BB27)</f>
        <v>556.00645709877801</v>
      </c>
      <c r="BC26" s="57">
        <f>SUM(BC27:BC27)</f>
        <v>0</v>
      </c>
      <c r="BD26" s="57">
        <f>SUM(BD27:BD27)</f>
        <v>1297.1439570987782</v>
      </c>
      <c r="BE26" s="58"/>
      <c r="BF26" s="58"/>
      <c r="BG26" s="58"/>
      <c r="BH26" s="58"/>
      <c r="BI26" s="57">
        <f>SUM(BI27:BI27)</f>
        <v>1297.1439570987782</v>
      </c>
      <c r="BJ26" s="57">
        <f>SUM(BJ27:BJ27)</f>
        <v>0</v>
      </c>
      <c r="BK26" s="57">
        <f>SUM(BK27:BK27)</f>
        <v>1136.7919164755781</v>
      </c>
      <c r="BL26" s="58"/>
      <c r="BM26" s="58"/>
      <c r="BN26" s="58"/>
      <c r="BO26" s="58"/>
      <c r="BP26" s="57">
        <f>SUM(BP27:BP27)</f>
        <v>1136.7919164755781</v>
      </c>
    </row>
    <row r="27" spans="1:68" ht="31.5" x14ac:dyDescent="0.25">
      <c r="A27" s="59" t="str">
        <f>'Приложение 1'!A25</f>
        <v>2.1.</v>
      </c>
      <c r="B27" s="60" t="str">
        <f>'Приложение 1'!B25</f>
        <v xml:space="preserve">Оборудование многоквартирных жилых домов интеллектуальной системой учета </v>
      </c>
      <c r="C27" s="59" t="str">
        <f>'Приложение 1'!C25</f>
        <v>N_D01</v>
      </c>
      <c r="D27" s="61">
        <f>'Приложение 2'!I25</f>
        <v>1297.1439570987782</v>
      </c>
      <c r="E27" s="61">
        <f>'Приложение 2'!N25</f>
        <v>1136.7919164755781</v>
      </c>
      <c r="F27" s="62"/>
      <c r="G27" s="61">
        <f>'Приложение 2'!W25</f>
        <v>148.22749999999999</v>
      </c>
      <c r="H27" s="62"/>
      <c r="I27" s="62"/>
      <c r="J27" s="62"/>
      <c r="K27" s="62"/>
      <c r="L27" s="61">
        <f>G27</f>
        <v>148.22749999999999</v>
      </c>
      <c r="M27" s="139"/>
      <c r="N27" s="140">
        <f>'Приложение 2'!X25</f>
        <v>102.37475980000001</v>
      </c>
      <c r="O27" s="139"/>
      <c r="P27" s="139"/>
      <c r="Q27" s="139"/>
      <c r="R27" s="139"/>
      <c r="S27" s="140">
        <f>N27</f>
        <v>102.37475980000001</v>
      </c>
      <c r="T27" s="62"/>
      <c r="U27" s="61">
        <f>'Приложение 2'!Y25</f>
        <v>247.00023400000003</v>
      </c>
      <c r="V27" s="62"/>
      <c r="W27" s="62"/>
      <c r="X27" s="62"/>
      <c r="Y27" s="62"/>
      <c r="Z27" s="61">
        <f>U27</f>
        <v>247.00023400000003</v>
      </c>
      <c r="AA27" s="62"/>
      <c r="AB27" s="61">
        <f>'Приложение 2'!Z25</f>
        <v>103.15999506</v>
      </c>
      <c r="AC27" s="62"/>
      <c r="AD27" s="62"/>
      <c r="AE27" s="62"/>
      <c r="AF27" s="62"/>
      <c r="AG27" s="61">
        <f>AB27</f>
        <v>103.15999506</v>
      </c>
      <c r="AH27" s="62"/>
      <c r="AI27" s="61">
        <f>'Приложение 2'!AA25</f>
        <v>345.90976599999999</v>
      </c>
      <c r="AJ27" s="62"/>
      <c r="AK27" s="62"/>
      <c r="AL27" s="62"/>
      <c r="AM27" s="62"/>
      <c r="AN27" s="61">
        <f>AI27</f>
        <v>345.90976599999999</v>
      </c>
      <c r="AO27" s="62"/>
      <c r="AP27" s="61">
        <f>'Приложение 2'!AB25</f>
        <v>375.2507045168</v>
      </c>
      <c r="AQ27" s="62"/>
      <c r="AR27" s="62"/>
      <c r="AS27" s="62"/>
      <c r="AT27" s="62"/>
      <c r="AU27" s="61">
        <f>AP27</f>
        <v>375.2507045168</v>
      </c>
      <c r="AV27" s="62"/>
      <c r="AW27" s="61">
        <f>'Приложение 2'!AC25</f>
        <v>556.00645709877801</v>
      </c>
      <c r="AX27" s="62"/>
      <c r="AY27" s="62"/>
      <c r="AZ27" s="62"/>
      <c r="BA27" s="62"/>
      <c r="BB27" s="61">
        <f>AW27</f>
        <v>556.00645709877801</v>
      </c>
      <c r="BC27" s="61">
        <f>AH27+T27+F27+AV27</f>
        <v>0</v>
      </c>
      <c r="BD27" s="61">
        <f>AI27+U27+G27+AW27</f>
        <v>1297.1439570987782</v>
      </c>
      <c r="BE27" s="62"/>
      <c r="BF27" s="62"/>
      <c r="BG27" s="62"/>
      <c r="BH27" s="62"/>
      <c r="BI27" s="61">
        <f>BD27</f>
        <v>1297.1439570987782</v>
      </c>
      <c r="BJ27" s="61">
        <f>AO27+AA27+M27+AV27</f>
        <v>0</v>
      </c>
      <c r="BK27" s="61">
        <f>AP27+AB27+N27+AW27</f>
        <v>1136.7919164755781</v>
      </c>
      <c r="BL27" s="62"/>
      <c r="BM27" s="62"/>
      <c r="BN27" s="62"/>
      <c r="BO27" s="62"/>
      <c r="BP27" s="61">
        <f t="shared" ref="BP27" si="23">BK27</f>
        <v>1136.7919164755781</v>
      </c>
    </row>
    <row r="28" spans="1:68" ht="16.5" customHeight="1" x14ac:dyDescent="0.25">
      <c r="A28" s="59"/>
      <c r="B28" s="60"/>
      <c r="C28" s="59"/>
      <c r="D28" s="61"/>
      <c r="E28" s="61"/>
      <c r="F28" s="62"/>
      <c r="G28" s="61"/>
      <c r="H28" s="62"/>
      <c r="I28" s="62"/>
      <c r="J28" s="62"/>
      <c r="K28" s="62"/>
      <c r="L28" s="61"/>
      <c r="M28" s="139"/>
      <c r="N28" s="140"/>
      <c r="O28" s="139"/>
      <c r="P28" s="139"/>
      <c r="Q28" s="139"/>
      <c r="R28" s="139"/>
      <c r="S28" s="140"/>
      <c r="T28" s="62"/>
      <c r="U28" s="61"/>
      <c r="V28" s="62"/>
      <c r="W28" s="62"/>
      <c r="X28" s="62"/>
      <c r="Y28" s="62"/>
      <c r="Z28" s="61"/>
      <c r="AA28" s="62"/>
      <c r="AB28" s="61"/>
      <c r="AC28" s="62"/>
      <c r="AD28" s="62"/>
      <c r="AE28" s="62"/>
      <c r="AF28" s="62"/>
      <c r="AG28" s="61"/>
      <c r="AH28" s="62"/>
      <c r="AI28" s="61"/>
      <c r="AJ28" s="62"/>
      <c r="AK28" s="62"/>
      <c r="AL28" s="62"/>
      <c r="AM28" s="62"/>
      <c r="AN28" s="61"/>
      <c r="AO28" s="62"/>
      <c r="AP28" s="61"/>
      <c r="AQ28" s="62"/>
      <c r="AR28" s="62"/>
      <c r="AS28" s="62"/>
      <c r="AT28" s="62"/>
      <c r="AU28" s="61"/>
      <c r="AV28" s="62"/>
      <c r="AW28" s="61"/>
      <c r="AX28" s="62"/>
      <c r="AY28" s="62"/>
      <c r="AZ28" s="62"/>
      <c r="BA28" s="62"/>
      <c r="BB28" s="61"/>
      <c r="BC28" s="61"/>
      <c r="BD28" s="61"/>
      <c r="BE28" s="62"/>
      <c r="BF28" s="62"/>
      <c r="BG28" s="62"/>
      <c r="BH28" s="62"/>
      <c r="BI28" s="61"/>
      <c r="BJ28" s="62"/>
      <c r="BK28" s="61"/>
      <c r="BL28" s="62"/>
      <c r="BM28" s="62"/>
      <c r="BN28" s="62"/>
      <c r="BO28" s="62"/>
      <c r="BP28" s="61"/>
    </row>
    <row r="29" spans="1:68" s="41" customFormat="1" outlineLevel="1" x14ac:dyDescent="0.25">
      <c r="A29" s="55">
        <f>'Приложение 1'!A27</f>
        <v>3</v>
      </c>
      <c r="B29" s="56" t="str">
        <f>'Приложение 1'!B27</f>
        <v>Иные проекты</v>
      </c>
      <c r="C29" s="55"/>
      <c r="D29" s="57">
        <f>SUM(D30:D38)</f>
        <v>41.810833333333335</v>
      </c>
      <c r="E29" s="57">
        <f t="shared" ref="E29:G29" si="24">SUM(E30:E38)</f>
        <v>32.365880870128251</v>
      </c>
      <c r="F29" s="57">
        <f t="shared" si="24"/>
        <v>0</v>
      </c>
      <c r="G29" s="57">
        <f t="shared" si="24"/>
        <v>41.810833333333335</v>
      </c>
      <c r="H29" s="58"/>
      <c r="I29" s="58"/>
      <c r="J29" s="58"/>
      <c r="K29" s="58"/>
      <c r="L29" s="57">
        <f t="shared" ref="L29:N29" si="25">SUM(L30:L38)</f>
        <v>41.810833333333335</v>
      </c>
      <c r="M29" s="57">
        <f t="shared" si="25"/>
        <v>0</v>
      </c>
      <c r="N29" s="57">
        <f t="shared" si="25"/>
        <v>7.3352777766666666</v>
      </c>
      <c r="O29" s="138"/>
      <c r="P29" s="138"/>
      <c r="Q29" s="138"/>
      <c r="R29" s="138"/>
      <c r="S29" s="57">
        <f t="shared" ref="S29:U29" si="26">SUM(S30:S38)</f>
        <v>7.3352777766666666</v>
      </c>
      <c r="T29" s="57">
        <f t="shared" si="26"/>
        <v>0</v>
      </c>
      <c r="U29" s="57">
        <f t="shared" si="26"/>
        <v>0</v>
      </c>
      <c r="V29" s="138"/>
      <c r="W29" s="138"/>
      <c r="X29" s="138"/>
      <c r="Y29" s="138"/>
      <c r="Z29" s="57">
        <f t="shared" ref="Z29" si="27">SUM(Z30:Z38)</f>
        <v>0</v>
      </c>
      <c r="AA29" s="57">
        <f t="shared" ref="AA29" si="28">SUM(AA30:AA38)</f>
        <v>0</v>
      </c>
      <c r="AB29" s="57">
        <f t="shared" ref="AB29" si="29">SUM(AB30:AB38)</f>
        <v>21.750394252533336</v>
      </c>
      <c r="AC29" s="138"/>
      <c r="AD29" s="138"/>
      <c r="AE29" s="138"/>
      <c r="AF29" s="138"/>
      <c r="AG29" s="57">
        <f t="shared" ref="AG29" si="30">SUM(AG30:AG38)</f>
        <v>21.750394252533336</v>
      </c>
      <c r="AH29" s="57">
        <f t="shared" ref="AH29" si="31">SUM(AH30:AH38)</f>
        <v>0</v>
      </c>
      <c r="AI29" s="57">
        <f t="shared" ref="AI29" si="32">SUM(AI30:AI38)</f>
        <v>0</v>
      </c>
      <c r="AJ29" s="138"/>
      <c r="AK29" s="138"/>
      <c r="AL29" s="138"/>
      <c r="AM29" s="138"/>
      <c r="AN29" s="57">
        <f t="shared" ref="AN29" si="33">SUM(AN30:AN38)</f>
        <v>0</v>
      </c>
      <c r="AO29" s="57">
        <f t="shared" ref="AO29" si="34">SUM(AO30:AO38)</f>
        <v>0</v>
      </c>
      <c r="AP29" s="57">
        <f t="shared" ref="AP29" si="35">SUM(AP30:AP38)</f>
        <v>3.2802088409282506</v>
      </c>
      <c r="AQ29" s="138"/>
      <c r="AR29" s="138"/>
      <c r="AS29" s="138"/>
      <c r="AT29" s="138"/>
      <c r="AU29" s="57">
        <f t="shared" ref="AU29" si="36">SUM(AU30:AU38)</f>
        <v>3.2802088409282506</v>
      </c>
      <c r="AV29" s="57">
        <f t="shared" ref="AV29" si="37">SUM(AV30:AV38)</f>
        <v>0</v>
      </c>
      <c r="AW29" s="57">
        <f t="shared" ref="AW29" si="38">SUM(AW30:AW38)</f>
        <v>0</v>
      </c>
      <c r="AX29" s="138"/>
      <c r="AY29" s="138"/>
      <c r="AZ29" s="138"/>
      <c r="BA29" s="138"/>
      <c r="BB29" s="57">
        <f t="shared" ref="BB29" si="39">SUM(BB30:BB38)</f>
        <v>0</v>
      </c>
      <c r="BC29" s="57">
        <f t="shared" ref="BC29" si="40">SUM(BC30:BC38)</f>
        <v>0</v>
      </c>
      <c r="BD29" s="57">
        <f t="shared" ref="BD29" si="41">SUM(BD30:BD38)</f>
        <v>41.810833333333335</v>
      </c>
      <c r="BE29" s="138"/>
      <c r="BF29" s="138"/>
      <c r="BG29" s="138"/>
      <c r="BH29" s="138"/>
      <c r="BI29" s="57">
        <f t="shared" ref="BI29" si="42">SUM(BI30:BI38)</f>
        <v>41.810833333333335</v>
      </c>
      <c r="BJ29" s="57">
        <f t="shared" ref="BJ29" si="43">SUM(BJ30:BJ38)</f>
        <v>0</v>
      </c>
      <c r="BK29" s="57">
        <f t="shared" ref="BK29" si="44">SUM(BK30:BK38)</f>
        <v>32.365880870128251</v>
      </c>
      <c r="BL29" s="138"/>
      <c r="BM29" s="138"/>
      <c r="BN29" s="138"/>
      <c r="BO29" s="138"/>
      <c r="BP29" s="57">
        <f t="shared" ref="BP29" si="45">SUM(BP30:BP38)</f>
        <v>32.365880870128251</v>
      </c>
    </row>
    <row r="30" spans="1:68" outlineLevel="1" x14ac:dyDescent="0.25">
      <c r="A30" s="59" t="str">
        <f>'Приложение 1'!A28</f>
        <v>3.1.</v>
      </c>
      <c r="B30" s="60" t="str">
        <f>'Приложение 1'!B28</f>
        <v>Быстровозводимые центры обслуживания клиентов</v>
      </c>
      <c r="C30" s="59" t="str">
        <f>'Приложение 1'!C28</f>
        <v>N_D02</v>
      </c>
      <c r="D30" s="61">
        <f>'Приложение 2'!I28</f>
        <v>17.056666666666668</v>
      </c>
      <c r="E30" s="61">
        <f>'Приложение 2'!N28</f>
        <v>0</v>
      </c>
      <c r="F30" s="62"/>
      <c r="G30" s="61">
        <f>'Приложение 2'!W28</f>
        <v>17.056666666666668</v>
      </c>
      <c r="H30" s="62"/>
      <c r="I30" s="62"/>
      <c r="J30" s="62"/>
      <c r="K30" s="62"/>
      <c r="L30" s="61">
        <f t="shared" ref="L30:L33" si="46">G30</f>
        <v>17.056666666666668</v>
      </c>
      <c r="M30" s="139"/>
      <c r="N30" s="140">
        <f>'Приложение 2'!X28</f>
        <v>0</v>
      </c>
      <c r="O30" s="139"/>
      <c r="P30" s="139"/>
      <c r="Q30" s="139"/>
      <c r="R30" s="139"/>
      <c r="S30" s="61">
        <f t="shared" ref="S30:S35" si="47">N30</f>
        <v>0</v>
      </c>
      <c r="T30" s="62"/>
      <c r="U30" s="61">
        <f>'Приложение 2'!Y28</f>
        <v>0</v>
      </c>
      <c r="V30" s="62"/>
      <c r="W30" s="62"/>
      <c r="X30" s="62"/>
      <c r="Y30" s="62"/>
      <c r="Z30" s="61">
        <f t="shared" ref="Z30:Z33" si="48">U30</f>
        <v>0</v>
      </c>
      <c r="AA30" s="62"/>
      <c r="AB30" s="61">
        <f>'Приложение 2'!Z28</f>
        <v>0</v>
      </c>
      <c r="AC30" s="62"/>
      <c r="AD30" s="62"/>
      <c r="AE30" s="62"/>
      <c r="AF30" s="62"/>
      <c r="AG30" s="61">
        <f t="shared" ref="AG30:AG35" si="49">AB30</f>
        <v>0</v>
      </c>
      <c r="AH30" s="62"/>
      <c r="AI30" s="61">
        <f>'Приложение 2'!AA28</f>
        <v>0</v>
      </c>
      <c r="AJ30" s="62"/>
      <c r="AK30" s="62"/>
      <c r="AL30" s="62"/>
      <c r="AM30" s="62"/>
      <c r="AN30" s="61">
        <f t="shared" ref="AN30:AN33" si="50">AI30</f>
        <v>0</v>
      </c>
      <c r="AO30" s="62"/>
      <c r="AP30" s="61">
        <f>'Приложение 2'!AB28</f>
        <v>0</v>
      </c>
      <c r="AQ30" s="62"/>
      <c r="AR30" s="62"/>
      <c r="AS30" s="62"/>
      <c r="AT30" s="62"/>
      <c r="AU30" s="61">
        <f t="shared" ref="AU30:AU33" si="51">AP30</f>
        <v>0</v>
      </c>
      <c r="AV30" s="62"/>
      <c r="AW30" s="61">
        <f>'Приложение 2'!AC28</f>
        <v>0</v>
      </c>
      <c r="AX30" s="62"/>
      <c r="AY30" s="62"/>
      <c r="AZ30" s="62"/>
      <c r="BA30" s="62"/>
      <c r="BB30" s="61">
        <f t="shared" ref="BB30:BB33" si="52">AW30</f>
        <v>0</v>
      </c>
      <c r="BC30" s="61">
        <f t="shared" ref="BC30:BD37" si="53">AH30+T30+F30+AV30</f>
        <v>0</v>
      </c>
      <c r="BD30" s="61">
        <f t="shared" si="53"/>
        <v>17.056666666666668</v>
      </c>
      <c r="BE30" s="62"/>
      <c r="BF30" s="62"/>
      <c r="BG30" s="62"/>
      <c r="BH30" s="62"/>
      <c r="BI30" s="61">
        <f t="shared" ref="BI30:BI33" si="54">BD30</f>
        <v>17.056666666666668</v>
      </c>
      <c r="BJ30" s="61">
        <f t="shared" ref="BJ30:BK37" si="55">AO30+AA30+M30+AV30</f>
        <v>0</v>
      </c>
      <c r="BK30" s="61">
        <f t="shared" si="55"/>
        <v>0</v>
      </c>
      <c r="BL30" s="62"/>
      <c r="BM30" s="62"/>
      <c r="BN30" s="62"/>
      <c r="BO30" s="62"/>
      <c r="BP30" s="61">
        <f t="shared" ref="BP30:BP35" si="56">BK30</f>
        <v>0</v>
      </c>
    </row>
    <row r="31" spans="1:68" outlineLevel="1" x14ac:dyDescent="0.25">
      <c r="A31" s="59" t="str">
        <f>'Приложение 1'!A29</f>
        <v>3.2.</v>
      </c>
      <c r="B31" s="60" t="str">
        <f>'Приложение 1'!B29</f>
        <v>Терминалы электронной очереди</v>
      </c>
      <c r="C31" s="59" t="str">
        <f>'Приложение 1'!C29</f>
        <v>N_D03</v>
      </c>
      <c r="D31" s="61">
        <f>'Приложение 2'!I29</f>
        <v>2.4683333333333337</v>
      </c>
      <c r="E31" s="61">
        <f>'Приложение 2'!N29</f>
        <v>2.3038807792000005</v>
      </c>
      <c r="F31" s="62"/>
      <c r="G31" s="61">
        <f>'Приложение 2'!W29</f>
        <v>2.4683333333333337</v>
      </c>
      <c r="H31" s="62"/>
      <c r="I31" s="62"/>
      <c r="J31" s="62"/>
      <c r="K31" s="62"/>
      <c r="L31" s="61">
        <f t="shared" si="46"/>
        <v>2.4683333333333337</v>
      </c>
      <c r="M31" s="139"/>
      <c r="N31" s="140">
        <f>'Приложение 2'!X29</f>
        <v>0</v>
      </c>
      <c r="O31" s="139"/>
      <c r="P31" s="139"/>
      <c r="Q31" s="139"/>
      <c r="R31" s="139"/>
      <c r="S31" s="61">
        <f t="shared" si="47"/>
        <v>0</v>
      </c>
      <c r="T31" s="62"/>
      <c r="U31" s="61">
        <f>'Приложение 2'!Y29</f>
        <v>0</v>
      </c>
      <c r="V31" s="62"/>
      <c r="W31" s="62"/>
      <c r="X31" s="62"/>
      <c r="Y31" s="62"/>
      <c r="Z31" s="61">
        <f t="shared" si="48"/>
        <v>0</v>
      </c>
      <c r="AA31" s="62"/>
      <c r="AB31" s="61">
        <f>'Приложение 2'!Z29</f>
        <v>2.3038807792000005</v>
      </c>
      <c r="AC31" s="62"/>
      <c r="AD31" s="62"/>
      <c r="AE31" s="62"/>
      <c r="AF31" s="62"/>
      <c r="AG31" s="61">
        <f t="shared" si="49"/>
        <v>2.3038807792000005</v>
      </c>
      <c r="AH31" s="62"/>
      <c r="AI31" s="61">
        <f>'Приложение 2'!AA29</f>
        <v>0</v>
      </c>
      <c r="AJ31" s="62"/>
      <c r="AK31" s="62"/>
      <c r="AL31" s="62"/>
      <c r="AM31" s="62"/>
      <c r="AN31" s="61">
        <f t="shared" si="50"/>
        <v>0</v>
      </c>
      <c r="AO31" s="62"/>
      <c r="AP31" s="61">
        <f>'Приложение 2'!AB29</f>
        <v>0</v>
      </c>
      <c r="AQ31" s="62"/>
      <c r="AR31" s="62"/>
      <c r="AS31" s="62"/>
      <c r="AT31" s="62"/>
      <c r="AU31" s="61">
        <f t="shared" si="51"/>
        <v>0</v>
      </c>
      <c r="AV31" s="62"/>
      <c r="AW31" s="61">
        <f>'Приложение 2'!AC29</f>
        <v>0</v>
      </c>
      <c r="AX31" s="62"/>
      <c r="AY31" s="62"/>
      <c r="AZ31" s="62"/>
      <c r="BA31" s="62"/>
      <c r="BB31" s="61">
        <f t="shared" si="52"/>
        <v>0</v>
      </c>
      <c r="BC31" s="61">
        <f t="shared" si="53"/>
        <v>0</v>
      </c>
      <c r="BD31" s="61">
        <f t="shared" si="53"/>
        <v>2.4683333333333337</v>
      </c>
      <c r="BE31" s="62"/>
      <c r="BF31" s="62"/>
      <c r="BG31" s="62"/>
      <c r="BH31" s="62"/>
      <c r="BI31" s="61">
        <f t="shared" si="54"/>
        <v>2.4683333333333337</v>
      </c>
      <c r="BJ31" s="61">
        <f t="shared" si="55"/>
        <v>0</v>
      </c>
      <c r="BK31" s="61">
        <f t="shared" si="55"/>
        <v>2.3038807792000005</v>
      </c>
      <c r="BL31" s="62"/>
      <c r="BM31" s="62"/>
      <c r="BN31" s="62"/>
      <c r="BO31" s="62"/>
      <c r="BP31" s="61">
        <f t="shared" si="56"/>
        <v>2.3038807792000005</v>
      </c>
    </row>
    <row r="32" spans="1:68" ht="14.25" customHeight="1" outlineLevel="1" x14ac:dyDescent="0.25">
      <c r="A32" s="59" t="str">
        <f>'Приложение 1'!A30</f>
        <v>3.3.</v>
      </c>
      <c r="B32" s="60" t="str">
        <f>'Приложение 1'!B30</f>
        <v>Клиентские терминалы</v>
      </c>
      <c r="C32" s="59" t="str">
        <f>'Приложение 1'!C30</f>
        <v>N_D04</v>
      </c>
      <c r="D32" s="61">
        <f>'Приложение 2'!I30</f>
        <v>5.0391666666666666</v>
      </c>
      <c r="E32" s="61">
        <f>'Приложение 2'!N30</f>
        <v>0</v>
      </c>
      <c r="F32" s="62"/>
      <c r="G32" s="61">
        <f>'Приложение 2'!W30</f>
        <v>5.0391666666666666</v>
      </c>
      <c r="H32" s="62"/>
      <c r="I32" s="62"/>
      <c r="J32" s="62"/>
      <c r="K32" s="62"/>
      <c r="L32" s="61">
        <f t="shared" si="46"/>
        <v>5.0391666666666666</v>
      </c>
      <c r="M32" s="139"/>
      <c r="N32" s="140">
        <f>'Приложение 2'!X30</f>
        <v>0</v>
      </c>
      <c r="O32" s="139"/>
      <c r="P32" s="139"/>
      <c r="Q32" s="139"/>
      <c r="R32" s="139"/>
      <c r="S32" s="61">
        <f t="shared" si="47"/>
        <v>0</v>
      </c>
      <c r="T32" s="62"/>
      <c r="U32" s="61">
        <f>'Приложение 2'!Y30</f>
        <v>0</v>
      </c>
      <c r="V32" s="62"/>
      <c r="W32" s="62"/>
      <c r="X32" s="62"/>
      <c r="Y32" s="62"/>
      <c r="Z32" s="61">
        <f t="shared" si="48"/>
        <v>0</v>
      </c>
      <c r="AA32" s="62"/>
      <c r="AB32" s="61">
        <f>'Приложение 2'!Z30</f>
        <v>0</v>
      </c>
      <c r="AC32" s="62"/>
      <c r="AD32" s="62"/>
      <c r="AE32" s="62"/>
      <c r="AF32" s="62"/>
      <c r="AG32" s="61">
        <f t="shared" si="49"/>
        <v>0</v>
      </c>
      <c r="AH32" s="62"/>
      <c r="AI32" s="61">
        <f>'Приложение 2'!AA30</f>
        <v>0</v>
      </c>
      <c r="AJ32" s="62"/>
      <c r="AK32" s="62"/>
      <c r="AL32" s="62"/>
      <c r="AM32" s="62"/>
      <c r="AN32" s="61">
        <f t="shared" si="50"/>
        <v>0</v>
      </c>
      <c r="AO32" s="62"/>
      <c r="AP32" s="61">
        <f>'Приложение 2'!AB30</f>
        <v>0</v>
      </c>
      <c r="AQ32" s="62"/>
      <c r="AR32" s="62"/>
      <c r="AS32" s="62"/>
      <c r="AT32" s="62"/>
      <c r="AU32" s="61">
        <f t="shared" si="51"/>
        <v>0</v>
      </c>
      <c r="AV32" s="62"/>
      <c r="AW32" s="61">
        <f>'Приложение 2'!AC30</f>
        <v>0</v>
      </c>
      <c r="AX32" s="62"/>
      <c r="AY32" s="62"/>
      <c r="AZ32" s="62"/>
      <c r="BA32" s="62"/>
      <c r="BB32" s="61">
        <f t="shared" si="52"/>
        <v>0</v>
      </c>
      <c r="BC32" s="61">
        <f t="shared" si="53"/>
        <v>0</v>
      </c>
      <c r="BD32" s="61">
        <f t="shared" si="53"/>
        <v>5.0391666666666666</v>
      </c>
      <c r="BE32" s="62"/>
      <c r="BF32" s="62"/>
      <c r="BG32" s="62"/>
      <c r="BH32" s="62"/>
      <c r="BI32" s="61">
        <f t="shared" si="54"/>
        <v>5.0391666666666666</v>
      </c>
      <c r="BJ32" s="61">
        <f t="shared" si="55"/>
        <v>0</v>
      </c>
      <c r="BK32" s="61">
        <f t="shared" si="55"/>
        <v>0</v>
      </c>
      <c r="BL32" s="62"/>
      <c r="BM32" s="62"/>
      <c r="BN32" s="62"/>
      <c r="BO32" s="62"/>
      <c r="BP32" s="61">
        <f t="shared" si="56"/>
        <v>0</v>
      </c>
    </row>
    <row r="33" spans="1:73" outlineLevel="1" x14ac:dyDescent="0.25">
      <c r="A33" s="59" t="str">
        <f>'Приложение 1'!A31</f>
        <v>3.4.</v>
      </c>
      <c r="B33" s="60" t="str">
        <f>'Приложение 1'!B31</f>
        <v>Автобус ГАЗ 8-местный</v>
      </c>
      <c r="C33" s="59" t="str">
        <f>'Приложение 1'!C31</f>
        <v>N_D05</v>
      </c>
      <c r="D33" s="61">
        <f>'Приложение 2'!I31</f>
        <v>17.24666666666667</v>
      </c>
      <c r="E33" s="61">
        <f>'Приложение 2'!N31</f>
        <v>9.4614555909282512</v>
      </c>
      <c r="F33" s="62"/>
      <c r="G33" s="61">
        <f>'Приложение 2'!W31</f>
        <v>17.24666666666667</v>
      </c>
      <c r="H33" s="62"/>
      <c r="I33" s="62"/>
      <c r="J33" s="62"/>
      <c r="K33" s="62"/>
      <c r="L33" s="61">
        <f t="shared" si="46"/>
        <v>17.24666666666667</v>
      </c>
      <c r="M33" s="137"/>
      <c r="N33" s="140">
        <f>'Приложение 2'!X31</f>
        <v>3.0275000000000003</v>
      </c>
      <c r="O33" s="138"/>
      <c r="P33" s="138"/>
      <c r="Q33" s="138"/>
      <c r="R33" s="138"/>
      <c r="S33" s="61">
        <f t="shared" si="47"/>
        <v>3.0275000000000003</v>
      </c>
      <c r="T33" s="62"/>
      <c r="U33" s="61">
        <f>'Приложение 2'!Y31</f>
        <v>0</v>
      </c>
      <c r="V33" s="62"/>
      <c r="W33" s="62"/>
      <c r="X33" s="62"/>
      <c r="Y33" s="62"/>
      <c r="Z33" s="61">
        <f t="shared" si="48"/>
        <v>0</v>
      </c>
      <c r="AA33" s="62"/>
      <c r="AB33" s="61">
        <f>'Приложение 2'!Z31</f>
        <v>3.1537467500000003</v>
      </c>
      <c r="AC33" s="62"/>
      <c r="AD33" s="62"/>
      <c r="AE33" s="62"/>
      <c r="AF33" s="62"/>
      <c r="AG33" s="61">
        <f t="shared" si="49"/>
        <v>3.1537467500000003</v>
      </c>
      <c r="AH33" s="62"/>
      <c r="AI33" s="61">
        <f>'Приложение 2'!AA31</f>
        <v>0</v>
      </c>
      <c r="AJ33" s="62"/>
      <c r="AK33" s="62"/>
      <c r="AL33" s="62"/>
      <c r="AM33" s="62"/>
      <c r="AN33" s="61">
        <f t="shared" si="50"/>
        <v>0</v>
      </c>
      <c r="AO33" s="62"/>
      <c r="AP33" s="61">
        <f>'Приложение 2'!AB31</f>
        <v>3.2802088409282506</v>
      </c>
      <c r="AQ33" s="62"/>
      <c r="AR33" s="62"/>
      <c r="AS33" s="62"/>
      <c r="AT33" s="62"/>
      <c r="AU33" s="61">
        <f t="shared" si="51"/>
        <v>3.2802088409282506</v>
      </c>
      <c r="AV33" s="62"/>
      <c r="AW33" s="61">
        <f>'Приложение 2'!AC31</f>
        <v>0</v>
      </c>
      <c r="AX33" s="62"/>
      <c r="AY33" s="62"/>
      <c r="AZ33" s="62"/>
      <c r="BA33" s="62"/>
      <c r="BB33" s="61">
        <f t="shared" si="52"/>
        <v>0</v>
      </c>
      <c r="BC33" s="61">
        <f t="shared" si="53"/>
        <v>0</v>
      </c>
      <c r="BD33" s="61">
        <f t="shared" si="53"/>
        <v>17.24666666666667</v>
      </c>
      <c r="BE33" s="62"/>
      <c r="BF33" s="62"/>
      <c r="BG33" s="62"/>
      <c r="BH33" s="62"/>
      <c r="BI33" s="61">
        <f t="shared" si="54"/>
        <v>17.24666666666667</v>
      </c>
      <c r="BJ33" s="61">
        <f t="shared" si="55"/>
        <v>0</v>
      </c>
      <c r="BK33" s="61">
        <f t="shared" si="55"/>
        <v>9.4614555909282512</v>
      </c>
      <c r="BL33" s="62"/>
      <c r="BM33" s="62"/>
      <c r="BN33" s="62"/>
      <c r="BO33" s="62"/>
      <c r="BP33" s="61">
        <f t="shared" si="56"/>
        <v>9.4614555909282512</v>
      </c>
    </row>
    <row r="34" spans="1:73" outlineLevel="1" x14ac:dyDescent="0.25">
      <c r="A34" s="59" t="str">
        <f>'Приложение 1'!A32</f>
        <v>3.5.</v>
      </c>
      <c r="B34" s="60" t="str">
        <f>'Приложение 1'!B32</f>
        <v>Мобильный ЦОК</v>
      </c>
      <c r="C34" s="59" t="str">
        <f>'Приложение 1'!C32</f>
        <v>O_D06</v>
      </c>
      <c r="D34" s="61">
        <f>'Приложение 2'!I32</f>
        <v>0</v>
      </c>
      <c r="E34" s="61">
        <f>'Приложение 2'!N32</f>
        <v>9.8523958750000009</v>
      </c>
      <c r="F34" s="62"/>
      <c r="G34" s="61">
        <f>'Приложение 2'!W32</f>
        <v>0</v>
      </c>
      <c r="H34" s="62"/>
      <c r="I34" s="62"/>
      <c r="J34" s="62"/>
      <c r="K34" s="62"/>
      <c r="L34" s="61">
        <f t="shared" ref="L34:L35" si="57">G34</f>
        <v>0</v>
      </c>
      <c r="M34" s="137"/>
      <c r="N34" s="140">
        <f>'Приложение 2'!X32</f>
        <v>0</v>
      </c>
      <c r="O34" s="138"/>
      <c r="P34" s="138"/>
      <c r="Q34" s="138"/>
      <c r="R34" s="138"/>
      <c r="S34" s="61">
        <f t="shared" si="47"/>
        <v>0</v>
      </c>
      <c r="T34" s="62"/>
      <c r="U34" s="61">
        <f>'Приложение 2'!Y32</f>
        <v>0</v>
      </c>
      <c r="V34" s="62"/>
      <c r="W34" s="62"/>
      <c r="X34" s="62"/>
      <c r="Y34" s="62"/>
      <c r="Z34" s="61">
        <f t="shared" ref="Z34:Z35" si="58">U34</f>
        <v>0</v>
      </c>
      <c r="AA34" s="62"/>
      <c r="AB34" s="61">
        <f>'Приложение 2'!Z32</f>
        <v>9.8523958750000009</v>
      </c>
      <c r="AC34" s="62"/>
      <c r="AD34" s="62"/>
      <c r="AE34" s="62"/>
      <c r="AF34" s="62"/>
      <c r="AG34" s="61">
        <f t="shared" si="49"/>
        <v>9.8523958750000009</v>
      </c>
      <c r="AH34" s="62"/>
      <c r="AI34" s="61">
        <f>'Приложение 2'!AA32</f>
        <v>0</v>
      </c>
      <c r="AJ34" s="62"/>
      <c r="AK34" s="62"/>
      <c r="AL34" s="62"/>
      <c r="AM34" s="62"/>
      <c r="AN34" s="61">
        <f t="shared" ref="AN34:AN35" si="59">AI34</f>
        <v>0</v>
      </c>
      <c r="AO34" s="62"/>
      <c r="AP34" s="61">
        <f>'Приложение 2'!AB32</f>
        <v>0</v>
      </c>
      <c r="AQ34" s="62"/>
      <c r="AR34" s="62"/>
      <c r="AS34" s="62"/>
      <c r="AT34" s="62"/>
      <c r="AU34" s="61">
        <f t="shared" ref="AU34:AU35" si="60">AP34</f>
        <v>0</v>
      </c>
      <c r="AV34" s="62"/>
      <c r="AW34" s="61">
        <f>'Приложение 2'!AC32</f>
        <v>0</v>
      </c>
      <c r="AX34" s="62"/>
      <c r="AY34" s="62"/>
      <c r="AZ34" s="62"/>
      <c r="BA34" s="62"/>
      <c r="BB34" s="61">
        <f t="shared" ref="BB34:BB35" si="61">AW34</f>
        <v>0</v>
      </c>
      <c r="BC34" s="61">
        <f t="shared" si="53"/>
        <v>0</v>
      </c>
      <c r="BD34" s="61">
        <f t="shared" si="53"/>
        <v>0</v>
      </c>
      <c r="BE34" s="62"/>
      <c r="BF34" s="62"/>
      <c r="BG34" s="62"/>
      <c r="BH34" s="62"/>
      <c r="BI34" s="61">
        <f t="shared" ref="BI34:BI35" si="62">BD34</f>
        <v>0</v>
      </c>
      <c r="BJ34" s="61">
        <f t="shared" si="55"/>
        <v>0</v>
      </c>
      <c r="BK34" s="61">
        <f t="shared" si="55"/>
        <v>9.8523958750000009</v>
      </c>
      <c r="BL34" s="62"/>
      <c r="BM34" s="62"/>
      <c r="BN34" s="62"/>
      <c r="BO34" s="62"/>
      <c r="BP34" s="61">
        <f t="shared" si="56"/>
        <v>9.8523958750000009</v>
      </c>
    </row>
    <row r="35" spans="1:73" outlineLevel="1" x14ac:dyDescent="0.25">
      <c r="A35" s="59" t="str">
        <f>'Приложение 1'!A33</f>
        <v>3.6.</v>
      </c>
      <c r="B35" s="60" t="str">
        <f>'Приложение 1'!B33</f>
        <v>Дизельные генераторы</v>
      </c>
      <c r="C35" s="59" t="str">
        <f>'Приложение 1'!C33</f>
        <v>O_D07</v>
      </c>
      <c r="D35" s="61">
        <f>'Приложение 2'!I33</f>
        <v>0</v>
      </c>
      <c r="E35" s="61">
        <f>'Приложение 2'!N33</f>
        <v>6.4403708483333348</v>
      </c>
      <c r="F35" s="62"/>
      <c r="G35" s="61">
        <f>'Приложение 2'!W33</f>
        <v>0</v>
      </c>
      <c r="H35" s="62"/>
      <c r="I35" s="62"/>
      <c r="J35" s="62"/>
      <c r="K35" s="62"/>
      <c r="L35" s="61">
        <f t="shared" si="57"/>
        <v>0</v>
      </c>
      <c r="M35" s="137"/>
      <c r="N35" s="140">
        <f>'Приложение 2'!X33</f>
        <v>0</v>
      </c>
      <c r="O35" s="138"/>
      <c r="P35" s="138"/>
      <c r="Q35" s="138"/>
      <c r="R35" s="138"/>
      <c r="S35" s="61">
        <f t="shared" si="47"/>
        <v>0</v>
      </c>
      <c r="T35" s="62"/>
      <c r="U35" s="61">
        <f>'Приложение 2'!Y33</f>
        <v>0</v>
      </c>
      <c r="V35" s="62"/>
      <c r="W35" s="62"/>
      <c r="X35" s="62"/>
      <c r="Y35" s="62"/>
      <c r="Z35" s="61">
        <f t="shared" si="58"/>
        <v>0</v>
      </c>
      <c r="AA35" s="62"/>
      <c r="AB35" s="61">
        <f>'Приложение 2'!Z33</f>
        <v>6.4403708483333348</v>
      </c>
      <c r="AC35" s="62"/>
      <c r="AD35" s="62"/>
      <c r="AE35" s="62"/>
      <c r="AF35" s="62"/>
      <c r="AG35" s="61">
        <f t="shared" si="49"/>
        <v>6.4403708483333348</v>
      </c>
      <c r="AH35" s="62"/>
      <c r="AI35" s="61">
        <f>'Приложение 2'!AA33</f>
        <v>0</v>
      </c>
      <c r="AJ35" s="62"/>
      <c r="AK35" s="62"/>
      <c r="AL35" s="62"/>
      <c r="AM35" s="62"/>
      <c r="AN35" s="61">
        <f t="shared" si="59"/>
        <v>0</v>
      </c>
      <c r="AO35" s="62"/>
      <c r="AP35" s="61">
        <f>'Приложение 2'!AB33</f>
        <v>0</v>
      </c>
      <c r="AQ35" s="62"/>
      <c r="AR35" s="62"/>
      <c r="AS35" s="62"/>
      <c r="AT35" s="62"/>
      <c r="AU35" s="61">
        <f t="shared" si="60"/>
        <v>0</v>
      </c>
      <c r="AV35" s="62"/>
      <c r="AW35" s="61">
        <f>'Приложение 2'!AC33</f>
        <v>0</v>
      </c>
      <c r="AX35" s="62"/>
      <c r="AY35" s="62"/>
      <c r="AZ35" s="62"/>
      <c r="BA35" s="62"/>
      <c r="BB35" s="61">
        <f t="shared" si="61"/>
        <v>0</v>
      </c>
      <c r="BC35" s="61">
        <f t="shared" si="53"/>
        <v>0</v>
      </c>
      <c r="BD35" s="61">
        <f t="shared" si="53"/>
        <v>0</v>
      </c>
      <c r="BE35" s="62"/>
      <c r="BF35" s="62"/>
      <c r="BG35" s="62"/>
      <c r="BH35" s="62"/>
      <c r="BI35" s="61">
        <f t="shared" si="62"/>
        <v>0</v>
      </c>
      <c r="BJ35" s="61">
        <f t="shared" si="55"/>
        <v>0</v>
      </c>
      <c r="BK35" s="61">
        <f t="shared" si="55"/>
        <v>6.4403708483333348</v>
      </c>
      <c r="BL35" s="62"/>
      <c r="BM35" s="62"/>
      <c r="BN35" s="62"/>
      <c r="BO35" s="62"/>
      <c r="BP35" s="61">
        <f t="shared" si="56"/>
        <v>6.4403708483333348</v>
      </c>
    </row>
    <row r="36" spans="1:73" outlineLevel="1" x14ac:dyDescent="0.25">
      <c r="A36" s="59" t="str">
        <f>'Приложение 1'!A34</f>
        <v>3.7.</v>
      </c>
      <c r="B36" s="60" t="str">
        <f>'Приложение 1'!B34</f>
        <v>Грузопассажирский фургон ГАЗ</v>
      </c>
      <c r="C36" s="59" t="str">
        <f>'Приложение 1'!C34</f>
        <v>O_D09</v>
      </c>
      <c r="D36" s="61">
        <f>'Приложение 2'!I34</f>
        <v>0</v>
      </c>
      <c r="E36" s="61">
        <f>'Приложение 2'!N34</f>
        <v>3.0466666666666669</v>
      </c>
      <c r="F36" s="62"/>
      <c r="G36" s="61">
        <f>'Приложение 2'!W34</f>
        <v>0</v>
      </c>
      <c r="H36" s="62"/>
      <c r="I36" s="62"/>
      <c r="J36" s="62"/>
      <c r="K36" s="62"/>
      <c r="L36" s="61">
        <f t="shared" ref="L36" si="63">G36</f>
        <v>0</v>
      </c>
      <c r="M36" s="137"/>
      <c r="N36" s="140">
        <f>'Приложение 2'!X34</f>
        <v>3.0466666666666669</v>
      </c>
      <c r="O36" s="138"/>
      <c r="P36" s="138"/>
      <c r="Q36" s="138"/>
      <c r="R36" s="138"/>
      <c r="S36" s="61">
        <f t="shared" ref="S36" si="64">N36</f>
        <v>3.0466666666666669</v>
      </c>
      <c r="T36" s="62"/>
      <c r="U36" s="61">
        <f>'Приложение 2'!Y34</f>
        <v>0</v>
      </c>
      <c r="V36" s="62"/>
      <c r="W36" s="62"/>
      <c r="X36" s="62"/>
      <c r="Y36" s="62"/>
      <c r="Z36" s="61">
        <f t="shared" ref="Z36" si="65">U36</f>
        <v>0</v>
      </c>
      <c r="AA36" s="62"/>
      <c r="AB36" s="61">
        <f>'Приложение 2'!Z34</f>
        <v>0</v>
      </c>
      <c r="AC36" s="62"/>
      <c r="AD36" s="62"/>
      <c r="AE36" s="62"/>
      <c r="AF36" s="62"/>
      <c r="AG36" s="61">
        <f t="shared" ref="AG36" si="66">AB36</f>
        <v>0</v>
      </c>
      <c r="AH36" s="62"/>
      <c r="AI36" s="61">
        <f>'Приложение 2'!AA34</f>
        <v>0</v>
      </c>
      <c r="AJ36" s="62"/>
      <c r="AK36" s="62"/>
      <c r="AL36" s="62"/>
      <c r="AM36" s="62"/>
      <c r="AN36" s="61">
        <f t="shared" ref="AN36" si="67">AI36</f>
        <v>0</v>
      </c>
      <c r="AO36" s="62"/>
      <c r="AP36" s="61">
        <f>'Приложение 2'!AB34</f>
        <v>0</v>
      </c>
      <c r="AQ36" s="62"/>
      <c r="AR36" s="62"/>
      <c r="AS36" s="62"/>
      <c r="AT36" s="62"/>
      <c r="AU36" s="61">
        <f t="shared" ref="AU36" si="68">AP36</f>
        <v>0</v>
      </c>
      <c r="AV36" s="62"/>
      <c r="AW36" s="61">
        <f>'Приложение 2'!AC34</f>
        <v>0</v>
      </c>
      <c r="AX36" s="62"/>
      <c r="AY36" s="62"/>
      <c r="AZ36" s="62"/>
      <c r="BA36" s="62"/>
      <c r="BB36" s="61">
        <f t="shared" ref="BB36" si="69">AW36</f>
        <v>0</v>
      </c>
      <c r="BC36" s="61">
        <f t="shared" si="53"/>
        <v>0</v>
      </c>
      <c r="BD36" s="61">
        <f t="shared" si="53"/>
        <v>0</v>
      </c>
      <c r="BE36" s="62"/>
      <c r="BF36" s="62"/>
      <c r="BG36" s="62"/>
      <c r="BH36" s="62"/>
      <c r="BI36" s="61">
        <f t="shared" ref="BI36" si="70">BD36</f>
        <v>0</v>
      </c>
      <c r="BJ36" s="61">
        <f t="shared" si="55"/>
        <v>0</v>
      </c>
      <c r="BK36" s="61">
        <f t="shared" si="55"/>
        <v>3.0466666666666669</v>
      </c>
      <c r="BL36" s="62"/>
      <c r="BM36" s="62"/>
      <c r="BN36" s="62"/>
      <c r="BO36" s="62"/>
      <c r="BP36" s="61">
        <f t="shared" ref="BP36" si="71">BK36</f>
        <v>3.0466666666666669</v>
      </c>
    </row>
    <row r="37" spans="1:73" outlineLevel="1" x14ac:dyDescent="0.25">
      <c r="A37" s="59" t="str">
        <f>'Приложение 1'!A35</f>
        <v>3.8.</v>
      </c>
      <c r="B37" s="60" t="str">
        <f>'Приложение 1'!B35</f>
        <v>Вывеска у центрального входа</v>
      </c>
      <c r="C37" s="59" t="str">
        <f>'Приложение 1'!C35</f>
        <v>O_D10</v>
      </c>
      <c r="D37" s="61">
        <f>'Приложение 2'!I35</f>
        <v>0</v>
      </c>
      <c r="E37" s="61">
        <f>'Приложение 2'!N35</f>
        <v>1.2611111100000001</v>
      </c>
      <c r="F37" s="62"/>
      <c r="G37" s="61">
        <f>'Приложение 2'!W35</f>
        <v>0</v>
      </c>
      <c r="H37" s="62"/>
      <c r="I37" s="62"/>
      <c r="J37" s="62"/>
      <c r="K37" s="62"/>
      <c r="L37" s="61">
        <f t="shared" ref="L37" si="72">G37</f>
        <v>0</v>
      </c>
      <c r="M37" s="137"/>
      <c r="N37" s="140">
        <f>'Приложение 2'!X35</f>
        <v>1.2611111100000001</v>
      </c>
      <c r="O37" s="138"/>
      <c r="P37" s="138"/>
      <c r="Q37" s="138"/>
      <c r="R37" s="138"/>
      <c r="S37" s="61">
        <f t="shared" ref="S37" si="73">N37</f>
        <v>1.2611111100000001</v>
      </c>
      <c r="T37" s="62"/>
      <c r="U37" s="61">
        <f>'Приложение 2'!Y35</f>
        <v>0</v>
      </c>
      <c r="V37" s="62"/>
      <c r="W37" s="62"/>
      <c r="X37" s="62"/>
      <c r="Y37" s="62"/>
      <c r="Z37" s="61">
        <f t="shared" ref="Z37" si="74">U37</f>
        <v>0</v>
      </c>
      <c r="AA37" s="62"/>
      <c r="AB37" s="61">
        <f>'Приложение 2'!Z35</f>
        <v>0</v>
      </c>
      <c r="AC37" s="62"/>
      <c r="AD37" s="62"/>
      <c r="AE37" s="62"/>
      <c r="AF37" s="62"/>
      <c r="AG37" s="61">
        <f t="shared" ref="AG37" si="75">AB37</f>
        <v>0</v>
      </c>
      <c r="AH37" s="62"/>
      <c r="AI37" s="61">
        <f>'Приложение 2'!AA35</f>
        <v>0</v>
      </c>
      <c r="AJ37" s="62"/>
      <c r="AK37" s="62"/>
      <c r="AL37" s="62"/>
      <c r="AM37" s="62"/>
      <c r="AN37" s="61">
        <f t="shared" ref="AN37" si="76">AI37</f>
        <v>0</v>
      </c>
      <c r="AO37" s="62"/>
      <c r="AP37" s="61">
        <f>'Приложение 2'!AB35</f>
        <v>0</v>
      </c>
      <c r="AQ37" s="62"/>
      <c r="AR37" s="62"/>
      <c r="AS37" s="62"/>
      <c r="AT37" s="62"/>
      <c r="AU37" s="61">
        <f t="shared" ref="AU37" si="77">AP37</f>
        <v>0</v>
      </c>
      <c r="AV37" s="62"/>
      <c r="AW37" s="61">
        <f>'Приложение 2'!AC35</f>
        <v>0</v>
      </c>
      <c r="AX37" s="62"/>
      <c r="AY37" s="62"/>
      <c r="AZ37" s="62"/>
      <c r="BA37" s="62"/>
      <c r="BB37" s="61">
        <f t="shared" ref="BB37" si="78">AW37</f>
        <v>0</v>
      </c>
      <c r="BC37" s="61">
        <f t="shared" si="53"/>
        <v>0</v>
      </c>
      <c r="BD37" s="61">
        <f t="shared" si="53"/>
        <v>0</v>
      </c>
      <c r="BE37" s="62"/>
      <c r="BF37" s="62"/>
      <c r="BG37" s="62"/>
      <c r="BH37" s="62"/>
      <c r="BI37" s="61">
        <f t="shared" ref="BI37" si="79">BD37</f>
        <v>0</v>
      </c>
      <c r="BJ37" s="61">
        <f t="shared" si="55"/>
        <v>0</v>
      </c>
      <c r="BK37" s="61">
        <f t="shared" si="55"/>
        <v>1.2611111100000001</v>
      </c>
      <c r="BL37" s="62"/>
      <c r="BM37" s="62"/>
      <c r="BN37" s="62"/>
      <c r="BO37" s="62"/>
      <c r="BP37" s="61">
        <f t="shared" ref="BP37" si="80">BK37</f>
        <v>1.2611111100000001</v>
      </c>
    </row>
    <row r="38" spans="1:73" outlineLevel="1" x14ac:dyDescent="0.25">
      <c r="A38" s="59"/>
      <c r="B38" s="60"/>
      <c r="C38" s="59"/>
      <c r="D38" s="61"/>
      <c r="E38" s="61"/>
      <c r="F38" s="62"/>
      <c r="G38" s="61"/>
      <c r="H38" s="62"/>
      <c r="I38" s="62"/>
      <c r="J38" s="62"/>
      <c r="K38" s="62"/>
      <c r="L38" s="61"/>
      <c r="M38" s="137"/>
      <c r="N38" s="140"/>
      <c r="O38" s="138"/>
      <c r="P38" s="138"/>
      <c r="Q38" s="138"/>
      <c r="R38" s="138"/>
      <c r="S38" s="61"/>
      <c r="T38" s="62"/>
      <c r="U38" s="61"/>
      <c r="V38" s="62"/>
      <c r="W38" s="62"/>
      <c r="X38" s="62"/>
      <c r="Y38" s="62"/>
      <c r="Z38" s="61"/>
      <c r="AA38" s="62"/>
      <c r="AB38" s="61"/>
      <c r="AC38" s="62"/>
      <c r="AD38" s="62"/>
      <c r="AE38" s="62"/>
      <c r="AF38" s="62"/>
      <c r="AG38" s="61"/>
      <c r="AH38" s="62"/>
      <c r="AI38" s="61"/>
      <c r="AJ38" s="62"/>
      <c r="AK38" s="62"/>
      <c r="AL38" s="62"/>
      <c r="AM38" s="62"/>
      <c r="AN38" s="61"/>
      <c r="AO38" s="62"/>
      <c r="AP38" s="61"/>
      <c r="AQ38" s="62"/>
      <c r="AR38" s="62"/>
      <c r="AS38" s="62"/>
      <c r="AT38" s="62"/>
      <c r="AU38" s="61"/>
      <c r="AV38" s="62"/>
      <c r="AW38" s="61"/>
      <c r="AX38" s="62"/>
      <c r="AY38" s="62"/>
      <c r="AZ38" s="62"/>
      <c r="BA38" s="62"/>
      <c r="BB38" s="61"/>
      <c r="BC38" s="61"/>
      <c r="BD38" s="61"/>
      <c r="BE38" s="62"/>
      <c r="BF38" s="62"/>
      <c r="BG38" s="62"/>
      <c r="BH38" s="62"/>
      <c r="BI38" s="61"/>
      <c r="BJ38" s="62"/>
      <c r="BK38" s="61"/>
      <c r="BL38" s="62"/>
      <c r="BM38" s="62"/>
      <c r="BN38" s="62"/>
      <c r="BO38" s="62"/>
      <c r="BP38" s="61"/>
    </row>
    <row r="39" spans="1:73" s="41" customFormat="1" x14ac:dyDescent="0.25">
      <c r="A39" s="55"/>
      <c r="B39" s="56" t="str">
        <f>'Приложение 1'!B37</f>
        <v>ИТОГО</v>
      </c>
      <c r="C39" s="63"/>
      <c r="D39" s="57">
        <f>D16+D26+D29</f>
        <v>1338.9547904321116</v>
      </c>
      <c r="E39" s="57">
        <f>E16+E26+E29</f>
        <v>1277.3681330362397</v>
      </c>
      <c r="F39" s="57">
        <f>F16+F26+F29</f>
        <v>0</v>
      </c>
      <c r="G39" s="57">
        <f>G16+G26+G29</f>
        <v>190.03833333333333</v>
      </c>
      <c r="H39" s="58"/>
      <c r="I39" s="58"/>
      <c r="J39" s="58"/>
      <c r="K39" s="58"/>
      <c r="L39" s="57">
        <f>L16+L26+L29</f>
        <v>190.03833333333333</v>
      </c>
      <c r="M39" s="57">
        <f>M16+M26+M29</f>
        <v>11.1159494</v>
      </c>
      <c r="N39" s="57">
        <f>N16+N26+N29</f>
        <v>138.52470756666668</v>
      </c>
      <c r="O39" s="58"/>
      <c r="P39" s="58"/>
      <c r="Q39" s="58"/>
      <c r="R39" s="58"/>
      <c r="S39" s="57">
        <f>S16+S26+S29</f>
        <v>138.52470756666668</v>
      </c>
      <c r="T39" s="57">
        <f>T16+T26+T29</f>
        <v>0</v>
      </c>
      <c r="U39" s="57">
        <f>U16+U26+U29</f>
        <v>247.00023400000003</v>
      </c>
      <c r="V39" s="58"/>
      <c r="W39" s="58"/>
      <c r="X39" s="58"/>
      <c r="Y39" s="58"/>
      <c r="Z39" s="57">
        <f>Z16+Z26+Z29</f>
        <v>247.00023400000003</v>
      </c>
      <c r="AA39" s="57">
        <f>AA16+AA26+AA29</f>
        <v>6.08286661</v>
      </c>
      <c r="AB39" s="57">
        <f>AB16+AB26+AB29</f>
        <v>188.52126189306668</v>
      </c>
      <c r="AC39" s="58"/>
      <c r="AD39" s="58"/>
      <c r="AE39" s="58"/>
      <c r="AF39" s="58"/>
      <c r="AG39" s="57">
        <f>AG16+AG26+AG29</f>
        <v>188.52126189306668</v>
      </c>
      <c r="AH39" s="57">
        <f>AH16+AH26+AH29</f>
        <v>0</v>
      </c>
      <c r="AI39" s="57">
        <f>AI16+AI26+AI29</f>
        <v>345.90976599999999</v>
      </c>
      <c r="AJ39" s="58"/>
      <c r="AK39" s="58"/>
      <c r="AL39" s="58"/>
      <c r="AM39" s="58"/>
      <c r="AN39" s="57">
        <f>AN16+AN26+AN29</f>
        <v>345.90976599999999</v>
      </c>
      <c r="AO39" s="57">
        <f>AO16+AO26+AO29</f>
        <v>0</v>
      </c>
      <c r="AP39" s="57">
        <f>AP16+AP26+AP29</f>
        <v>378.53091335772825</v>
      </c>
      <c r="AQ39" s="58"/>
      <c r="AR39" s="58"/>
      <c r="AS39" s="58"/>
      <c r="AT39" s="58"/>
      <c r="AU39" s="57">
        <f>AU16+AU26+AU29</f>
        <v>378.53091335772825</v>
      </c>
      <c r="AV39" s="57">
        <f>AV16+AV26+AV29</f>
        <v>0</v>
      </c>
      <c r="AW39" s="57">
        <f>AW16+AW26+AW29</f>
        <v>556.00645709877801</v>
      </c>
      <c r="AX39" s="58"/>
      <c r="AY39" s="58"/>
      <c r="AZ39" s="58"/>
      <c r="BA39" s="58"/>
      <c r="BB39" s="57">
        <f>BB16+BB26+BB29</f>
        <v>556.00645709877801</v>
      </c>
      <c r="BC39" s="57">
        <f>BC16+BC26+BC29</f>
        <v>0</v>
      </c>
      <c r="BD39" s="57">
        <f>BD16+BD26+BD29</f>
        <v>1338.9547904321116</v>
      </c>
      <c r="BE39" s="58"/>
      <c r="BF39" s="58"/>
      <c r="BG39" s="58"/>
      <c r="BH39" s="58"/>
      <c r="BI39" s="57">
        <f>BI16+BI26+BI29</f>
        <v>1338.9547904321116</v>
      </c>
      <c r="BJ39" s="57">
        <f>BJ16+BJ26+BJ29</f>
        <v>17.198816010000002</v>
      </c>
      <c r="BK39" s="57">
        <f>BK16+BK26+BK29</f>
        <v>1261.5833399162395</v>
      </c>
      <c r="BL39" s="58"/>
      <c r="BM39" s="58"/>
      <c r="BN39" s="58"/>
      <c r="BO39" s="58"/>
      <c r="BP39" s="57">
        <f>BP16+BP26+BP29</f>
        <v>1261.5833399162395</v>
      </c>
      <c r="BU39" s="170">
        <f>BP39+BJ39</f>
        <v>1278.7821559262395</v>
      </c>
    </row>
    <row r="40" spans="1:73" collapsed="1" x14ac:dyDescent="0.25"/>
    <row r="41" spans="1:73" ht="19.5" hidden="1" customHeight="1" outlineLevel="1" x14ac:dyDescent="0.25">
      <c r="A41" s="192" t="s">
        <v>52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ht="19.5" hidden="1" customHeight="1" outlineLevel="1" x14ac:dyDescent="0.25">
      <c r="A42" s="192" t="s">
        <v>53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ht="55.5" hidden="1" customHeight="1" outlineLevel="1" x14ac:dyDescent="0.25">
      <c r="A43" s="214" t="s">
        <v>92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ht="55.5" hidden="1" customHeight="1" outlineLevel="1" x14ac:dyDescent="0.25">
      <c r="A44" s="204" t="s">
        <v>93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ht="38.25" hidden="1" customHeight="1" outlineLevel="1" x14ac:dyDescent="0.25">
      <c r="A45" s="193" t="s">
        <v>94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</row>
    <row r="46" spans="1:73" ht="20.25" hidden="1" customHeight="1" outlineLevel="1" x14ac:dyDescent="0.25">
      <c r="A46" s="193" t="s">
        <v>74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</row>
    <row r="47" spans="1:73" ht="19.5" hidden="1" customHeight="1" outlineLevel="1" x14ac:dyDescent="0.25">
      <c r="A47" s="193" t="s">
        <v>95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</row>
    <row r="48" spans="1:73" ht="20.25" hidden="1" customHeight="1" outlineLevel="1" x14ac:dyDescent="0.25">
      <c r="A48" s="193" t="s">
        <v>96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</row>
    <row r="49" spans="1:63" ht="46.5" hidden="1" customHeight="1" outlineLevel="1" x14ac:dyDescent="0.25">
      <c r="A49" s="214" t="s">
        <v>97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</row>
    <row r="51" spans="1:63" ht="31.5" outlineLevel="1" x14ac:dyDescent="0.25">
      <c r="B51" s="187" t="s">
        <v>318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Q51" s="34"/>
      <c r="R51" s="34"/>
      <c r="S51" s="34"/>
      <c r="T51" s="1" t="s">
        <v>319</v>
      </c>
    </row>
    <row r="52" spans="1:63" outlineLevel="1" x14ac:dyDescent="0.25"/>
    <row r="53" spans="1:63" collapsed="1" x14ac:dyDescent="0.25"/>
    <row r="54" spans="1:63" hidden="1" outlineLevel="1" x14ac:dyDescent="0.25">
      <c r="F54" s="35"/>
      <c r="G54" s="35">
        <f>'Приложение 4'!X38</f>
        <v>190.03833333333333</v>
      </c>
      <c r="T54" s="35"/>
      <c r="U54" s="35">
        <f>'Приложение 4'!AL38</f>
        <v>247.00023400000003</v>
      </c>
      <c r="AB54" s="35">
        <f>'Приложение 4'!AS38</f>
        <v>194.60412850306668</v>
      </c>
      <c r="AH54" s="35"/>
      <c r="AI54" s="35">
        <f>'Приложение 4'!AZ38</f>
        <v>345.90976599999999</v>
      </c>
      <c r="AP54" s="35">
        <f>'Приложение 4'!BG38</f>
        <v>378.53091335772825</v>
      </c>
      <c r="BC54" s="35"/>
      <c r="BD54" s="35">
        <f>'Приложение 4'!BU38</f>
        <v>1338.9547904321116</v>
      </c>
      <c r="BK54" s="35">
        <f>'Приложение 4'!CB38</f>
        <v>1277.3681330362397</v>
      </c>
    </row>
    <row r="55" spans="1:63" hidden="1" outlineLevel="1" x14ac:dyDescent="0.25">
      <c r="G55" s="35">
        <f>G54-G39</f>
        <v>0</v>
      </c>
      <c r="U55" s="35">
        <f>U54-U39</f>
        <v>0</v>
      </c>
      <c r="AB55" s="35">
        <f>AB54-AB39</f>
        <v>6.0828666099999964</v>
      </c>
      <c r="AI55" s="35">
        <f>AI54-AI39</f>
        <v>0</v>
      </c>
      <c r="AP55" s="35">
        <f>AP54-AP39</f>
        <v>0</v>
      </c>
      <c r="BD55" s="35">
        <f>BD54-BD39</f>
        <v>0</v>
      </c>
      <c r="BK55" s="35">
        <f>BK54-BK39</f>
        <v>15.784793120000131</v>
      </c>
    </row>
    <row r="56" spans="1:63" collapsed="1" x14ac:dyDescent="0.25"/>
  </sheetData>
  <mergeCells count="44">
    <mergeCell ref="A4:Z4"/>
    <mergeCell ref="A5:Z5"/>
    <mergeCell ref="A7:Z7"/>
    <mergeCell ref="A8:Z8"/>
    <mergeCell ref="A9:BI9"/>
    <mergeCell ref="BK13:BP13"/>
    <mergeCell ref="A41:BI41"/>
    <mergeCell ref="D13:D14"/>
    <mergeCell ref="E13:E14"/>
    <mergeCell ref="G13:L13"/>
    <mergeCell ref="U13:Z13"/>
    <mergeCell ref="AB13:AG13"/>
    <mergeCell ref="A10:A14"/>
    <mergeCell ref="B10:B14"/>
    <mergeCell ref="C10:C14"/>
    <mergeCell ref="D10:E12"/>
    <mergeCell ref="F10:BP10"/>
    <mergeCell ref="T11:AG11"/>
    <mergeCell ref="AH11:AU11"/>
    <mergeCell ref="BC11:BP11"/>
    <mergeCell ref="BJ12:BP12"/>
    <mergeCell ref="A48:BI48"/>
    <mergeCell ref="A49:BI49"/>
    <mergeCell ref="A42:BI42"/>
    <mergeCell ref="A43:BI43"/>
    <mergeCell ref="A44:BI44"/>
    <mergeCell ref="A45:BI45"/>
    <mergeCell ref="A46:BI46"/>
    <mergeCell ref="A47:BI47"/>
    <mergeCell ref="BD13:BI13"/>
    <mergeCell ref="F12:L12"/>
    <mergeCell ref="T12:Z12"/>
    <mergeCell ref="AA12:AG12"/>
    <mergeCell ref="AH12:AN12"/>
    <mergeCell ref="AO12:AU12"/>
    <mergeCell ref="BC12:BI12"/>
    <mergeCell ref="M12:S12"/>
    <mergeCell ref="AV11:BB11"/>
    <mergeCell ref="N13:S13"/>
    <mergeCell ref="AV12:BB12"/>
    <mergeCell ref="AW13:BB13"/>
    <mergeCell ref="F11:S11"/>
    <mergeCell ref="AI13:AN13"/>
    <mergeCell ref="AP13:AU13"/>
  </mergeCells>
  <pageMargins left="0.3" right="0.23622047244094491" top="0.39370078740157483" bottom="0.31496062992125984" header="0.23622047244094491" footer="0.15748031496062992"/>
  <pageSetup paperSize="9" scale="52" fitToWidth="2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CF50"/>
  <sheetViews>
    <sheetView zoomScale="7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AE38" sqref="AE38"/>
    </sheetView>
  </sheetViews>
  <sheetFormatPr defaultRowHeight="15.75" outlineLevelRow="1" outlineLevelCol="1" x14ac:dyDescent="0.25"/>
  <cols>
    <col min="1" max="1" width="9" style="1" bestFit="1" customWidth="1"/>
    <col min="2" max="2" width="58.5" style="1" customWidth="1"/>
    <col min="3" max="3" width="12.375" style="1" customWidth="1"/>
    <col min="4" max="9" width="5" style="1" customWidth="1"/>
    <col min="10" max="10" width="8.75" style="1" bestFit="1" customWidth="1"/>
    <col min="11" max="16" width="5" style="1" customWidth="1" outlineLevel="1"/>
    <col min="17" max="17" width="9.625" style="1" customWidth="1" outlineLevel="1"/>
    <col min="18" max="23" width="5" style="1" customWidth="1"/>
    <col min="24" max="24" width="8.25" style="1" bestFit="1" customWidth="1"/>
    <col min="25" max="30" width="5" style="1" customWidth="1"/>
    <col min="31" max="31" width="10" style="1" customWidth="1"/>
    <col min="32" max="37" width="5" style="1" customWidth="1"/>
    <col min="38" max="38" width="10.5" style="1" bestFit="1" customWidth="1"/>
    <col min="39" max="44" width="5" style="1" customWidth="1" outlineLevel="1"/>
    <col min="45" max="45" width="10.875" style="1" customWidth="1" outlineLevel="1"/>
    <col min="46" max="51" width="5" style="1" customWidth="1"/>
    <col min="52" max="52" width="9.375" style="1" bestFit="1" customWidth="1"/>
    <col min="53" max="58" width="5" style="1" customWidth="1" outlineLevel="1"/>
    <col min="59" max="59" width="10.125" style="1" customWidth="1" outlineLevel="1"/>
    <col min="60" max="65" width="5" style="1" customWidth="1" outlineLevel="1"/>
    <col min="66" max="66" width="9.125" style="1" customWidth="1" outlineLevel="1"/>
    <col min="67" max="72" width="5" style="1" customWidth="1"/>
    <col min="73" max="73" width="9" style="1" customWidth="1"/>
    <col min="74" max="79" width="5" style="1" customWidth="1" outlineLevel="1"/>
    <col min="80" max="80" width="10.5" style="1" customWidth="1" outlineLevel="1"/>
    <col min="81" max="83" width="5" style="1" bestFit="1" customWidth="1"/>
    <col min="84" max="84" width="14.375" style="1" customWidth="1"/>
    <col min="85" max="16384" width="9" style="1"/>
  </cols>
  <sheetData>
    <row r="1" spans="1:84" ht="22.5" x14ac:dyDescent="0.25">
      <c r="A1" s="66"/>
      <c r="B1" s="7"/>
      <c r="C1" s="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U1" s="2" t="s">
        <v>0</v>
      </c>
    </row>
    <row r="2" spans="1:84" ht="22.5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3" t="s">
        <v>1</v>
      </c>
    </row>
    <row r="3" spans="1:84" ht="18.75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3"/>
    </row>
    <row r="4" spans="1:84" x14ac:dyDescent="0.25">
      <c r="A4" s="221" t="s">
        <v>98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127"/>
      <c r="BI4" s="127"/>
      <c r="BJ4" s="127"/>
      <c r="BK4" s="127"/>
      <c r="BL4" s="127"/>
      <c r="BM4" s="127"/>
      <c r="BN4" s="127"/>
      <c r="BO4" s="71"/>
      <c r="BP4" s="71"/>
      <c r="BQ4" s="71"/>
      <c r="BR4" s="71"/>
      <c r="BS4" s="71"/>
      <c r="BT4" s="71"/>
      <c r="BU4" s="71"/>
    </row>
    <row r="5" spans="1:84" x14ac:dyDescent="0.25">
      <c r="A5" s="222" t="s">
        <v>99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128"/>
      <c r="BI5" s="128"/>
      <c r="BJ5" s="128"/>
      <c r="BK5" s="128"/>
      <c r="BL5" s="128"/>
      <c r="BM5" s="128"/>
      <c r="BN5" s="128"/>
      <c r="BO5" s="72"/>
      <c r="BP5" s="72"/>
      <c r="BQ5" s="72"/>
      <c r="BR5" s="72"/>
      <c r="BS5" s="72"/>
      <c r="BT5" s="72"/>
      <c r="BU5" s="73"/>
    </row>
    <row r="6" spans="1:84" ht="8.25" customHeight="1" x14ac:dyDescent="0.25">
      <c r="A6" s="66"/>
      <c r="B6" s="74"/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68"/>
      <c r="BP6" s="68"/>
      <c r="BQ6" s="68"/>
      <c r="BR6" s="68"/>
      <c r="BS6" s="68"/>
      <c r="BT6" s="68"/>
      <c r="BU6" s="68"/>
    </row>
    <row r="7" spans="1:84" ht="18.75" x14ac:dyDescent="0.25">
      <c r="A7" s="196" t="s">
        <v>4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121"/>
      <c r="BI7" s="121"/>
      <c r="BJ7" s="121"/>
      <c r="BK7" s="121"/>
      <c r="BL7" s="121"/>
      <c r="BM7" s="121"/>
      <c r="BN7" s="121"/>
      <c r="BO7" s="76"/>
      <c r="BP7" s="76"/>
      <c r="BQ7" s="76"/>
      <c r="BR7" s="76"/>
      <c r="BS7" s="76"/>
      <c r="BT7" s="76"/>
      <c r="BU7" s="76"/>
      <c r="BV7" s="8"/>
    </row>
    <row r="8" spans="1:84" x14ac:dyDescent="0.25">
      <c r="A8" s="197" t="s">
        <v>100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122"/>
      <c r="BI8" s="122"/>
      <c r="BJ8" s="122"/>
      <c r="BK8" s="122"/>
      <c r="BL8" s="122"/>
      <c r="BM8" s="122"/>
      <c r="BN8" s="122"/>
      <c r="BO8" s="71"/>
      <c r="BP8" s="71"/>
      <c r="BQ8" s="71"/>
      <c r="BR8" s="71"/>
      <c r="BS8" s="71"/>
      <c r="BT8" s="71"/>
      <c r="BU8" s="71"/>
      <c r="BV8" s="10"/>
    </row>
    <row r="9" spans="1:84" ht="8.25" customHeight="1" x14ac:dyDescent="0.25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130"/>
      <c r="BI9" s="130"/>
      <c r="BJ9" s="130"/>
      <c r="BK9" s="130"/>
      <c r="BL9" s="130"/>
      <c r="BM9" s="130"/>
      <c r="BN9" s="130"/>
      <c r="BO9" s="75"/>
      <c r="BP9" s="75"/>
      <c r="BQ9" s="75"/>
      <c r="BR9" s="75"/>
      <c r="BS9" s="75"/>
      <c r="BT9" s="75"/>
      <c r="BU9" s="75"/>
    </row>
    <row r="10" spans="1:84" ht="24.75" customHeight="1" x14ac:dyDescent="0.25">
      <c r="A10" s="219" t="s">
        <v>6</v>
      </c>
      <c r="B10" s="219" t="s">
        <v>56</v>
      </c>
      <c r="C10" s="219" t="s">
        <v>8</v>
      </c>
      <c r="D10" s="200" t="s">
        <v>101</v>
      </c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01"/>
      <c r="R10" s="229" t="s">
        <v>102</v>
      </c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</row>
    <row r="11" spans="1:84" ht="21" customHeight="1" x14ac:dyDescent="0.25">
      <c r="A11" s="219"/>
      <c r="B11" s="219"/>
      <c r="C11" s="219"/>
      <c r="D11" s="202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03"/>
      <c r="R11" s="220" t="s">
        <v>62</v>
      </c>
      <c r="S11" s="220"/>
      <c r="T11" s="220"/>
      <c r="U11" s="220"/>
      <c r="V11" s="220"/>
      <c r="W11" s="220"/>
      <c r="X11" s="220"/>
      <c r="Y11" s="234" t="s">
        <v>62</v>
      </c>
      <c r="Z11" s="220"/>
      <c r="AA11" s="220"/>
      <c r="AB11" s="220"/>
      <c r="AC11" s="220"/>
      <c r="AD11" s="220"/>
      <c r="AE11" s="220"/>
      <c r="AF11" s="220" t="s">
        <v>63</v>
      </c>
      <c r="AG11" s="220"/>
      <c r="AH11" s="220"/>
      <c r="AI11" s="220"/>
      <c r="AJ11" s="220"/>
      <c r="AK11" s="220"/>
      <c r="AL11" s="220"/>
      <c r="AM11" s="220" t="s">
        <v>63</v>
      </c>
      <c r="AN11" s="220"/>
      <c r="AO11" s="220"/>
      <c r="AP11" s="220"/>
      <c r="AQ11" s="220"/>
      <c r="AR11" s="220"/>
      <c r="AS11" s="220"/>
      <c r="AT11" s="220" t="s">
        <v>64</v>
      </c>
      <c r="AU11" s="220"/>
      <c r="AV11" s="220"/>
      <c r="AW11" s="220"/>
      <c r="AX11" s="220"/>
      <c r="AY11" s="220"/>
      <c r="AZ11" s="220"/>
      <c r="BA11" s="220" t="s">
        <v>64</v>
      </c>
      <c r="BB11" s="220"/>
      <c r="BC11" s="220"/>
      <c r="BD11" s="220"/>
      <c r="BE11" s="220"/>
      <c r="BF11" s="220"/>
      <c r="BG11" s="220"/>
      <c r="BH11" s="234" t="s">
        <v>286</v>
      </c>
      <c r="BI11" s="220"/>
      <c r="BJ11" s="220"/>
      <c r="BK11" s="220"/>
      <c r="BL11" s="220"/>
      <c r="BM11" s="220"/>
      <c r="BN11" s="220"/>
      <c r="BO11" s="230" t="s">
        <v>83</v>
      </c>
      <c r="BP11" s="230"/>
      <c r="BQ11" s="230"/>
      <c r="BR11" s="230"/>
      <c r="BS11" s="230"/>
      <c r="BT11" s="230"/>
      <c r="BU11" s="230"/>
      <c r="BV11" s="230" t="s">
        <v>83</v>
      </c>
      <c r="BW11" s="230"/>
      <c r="BX11" s="230"/>
      <c r="BY11" s="230"/>
      <c r="BZ11" s="230"/>
      <c r="CA11" s="230"/>
      <c r="CB11" s="230"/>
    </row>
    <row r="12" spans="1:84" ht="24" customHeight="1" x14ac:dyDescent="0.25">
      <c r="A12" s="219"/>
      <c r="B12" s="220"/>
      <c r="C12" s="220"/>
      <c r="D12" s="220" t="s">
        <v>14</v>
      </c>
      <c r="E12" s="220"/>
      <c r="F12" s="220"/>
      <c r="G12" s="220"/>
      <c r="H12" s="220"/>
      <c r="I12" s="220"/>
      <c r="J12" s="220"/>
      <c r="K12" s="220" t="s">
        <v>15</v>
      </c>
      <c r="L12" s="220"/>
      <c r="M12" s="220"/>
      <c r="N12" s="220"/>
      <c r="O12" s="220"/>
      <c r="P12" s="220"/>
      <c r="Q12" s="220"/>
      <c r="R12" s="220" t="s">
        <v>14</v>
      </c>
      <c r="S12" s="220"/>
      <c r="T12" s="220"/>
      <c r="U12" s="220"/>
      <c r="V12" s="220"/>
      <c r="W12" s="220"/>
      <c r="X12" s="220"/>
      <c r="Y12" s="220" t="s">
        <v>15</v>
      </c>
      <c r="Z12" s="220"/>
      <c r="AA12" s="220"/>
      <c r="AB12" s="220"/>
      <c r="AC12" s="220"/>
      <c r="AD12" s="220"/>
      <c r="AE12" s="220"/>
      <c r="AF12" s="220" t="s">
        <v>14</v>
      </c>
      <c r="AG12" s="220"/>
      <c r="AH12" s="220"/>
      <c r="AI12" s="220"/>
      <c r="AJ12" s="220"/>
      <c r="AK12" s="220"/>
      <c r="AL12" s="220"/>
      <c r="AM12" s="220" t="s">
        <v>15</v>
      </c>
      <c r="AN12" s="220"/>
      <c r="AO12" s="220"/>
      <c r="AP12" s="220"/>
      <c r="AQ12" s="220"/>
      <c r="AR12" s="220"/>
      <c r="AS12" s="220"/>
      <c r="AT12" s="220" t="s">
        <v>14</v>
      </c>
      <c r="AU12" s="220"/>
      <c r="AV12" s="220"/>
      <c r="AW12" s="220"/>
      <c r="AX12" s="220"/>
      <c r="AY12" s="220"/>
      <c r="AZ12" s="220"/>
      <c r="BA12" s="220" t="s">
        <v>15</v>
      </c>
      <c r="BB12" s="220"/>
      <c r="BC12" s="220"/>
      <c r="BD12" s="220"/>
      <c r="BE12" s="220"/>
      <c r="BF12" s="220"/>
      <c r="BG12" s="220"/>
      <c r="BH12" s="220" t="s">
        <v>14</v>
      </c>
      <c r="BI12" s="220"/>
      <c r="BJ12" s="220"/>
      <c r="BK12" s="220"/>
      <c r="BL12" s="220"/>
      <c r="BM12" s="220"/>
      <c r="BN12" s="220"/>
      <c r="BO12" s="220" t="s">
        <v>14</v>
      </c>
      <c r="BP12" s="220"/>
      <c r="BQ12" s="220"/>
      <c r="BR12" s="220"/>
      <c r="BS12" s="220"/>
      <c r="BT12" s="220"/>
      <c r="BU12" s="220"/>
      <c r="BV12" s="220" t="s">
        <v>15</v>
      </c>
      <c r="BW12" s="220"/>
      <c r="BX12" s="220"/>
      <c r="BY12" s="220"/>
      <c r="BZ12" s="220"/>
      <c r="CA12" s="220"/>
      <c r="CB12" s="220"/>
    </row>
    <row r="13" spans="1:84" ht="60.75" customHeight="1" x14ac:dyDescent="0.25">
      <c r="A13" s="219"/>
      <c r="B13" s="225"/>
      <c r="C13" s="226"/>
      <c r="D13" s="12" t="s">
        <v>103</v>
      </c>
      <c r="E13" s="12" t="s">
        <v>104</v>
      </c>
      <c r="F13" s="12" t="s">
        <v>105</v>
      </c>
      <c r="G13" s="12" t="s">
        <v>106</v>
      </c>
      <c r="H13" s="12" t="s">
        <v>107</v>
      </c>
      <c r="I13" s="12" t="s">
        <v>108</v>
      </c>
      <c r="J13" s="12" t="s">
        <v>109</v>
      </c>
      <c r="K13" s="12" t="s">
        <v>103</v>
      </c>
      <c r="L13" s="12" t="s">
        <v>104</v>
      </c>
      <c r="M13" s="12" t="s">
        <v>105</v>
      </c>
      <c r="N13" s="12" t="s">
        <v>106</v>
      </c>
      <c r="O13" s="12" t="s">
        <v>107</v>
      </c>
      <c r="P13" s="12" t="s">
        <v>108</v>
      </c>
      <c r="Q13" s="12" t="s">
        <v>109</v>
      </c>
      <c r="R13" s="12" t="s">
        <v>103</v>
      </c>
      <c r="S13" s="12" t="s">
        <v>104</v>
      </c>
      <c r="T13" s="12" t="s">
        <v>105</v>
      </c>
      <c r="U13" s="12" t="s">
        <v>106</v>
      </c>
      <c r="V13" s="12" t="s">
        <v>107</v>
      </c>
      <c r="W13" s="12" t="s">
        <v>108</v>
      </c>
      <c r="X13" s="12" t="s">
        <v>109</v>
      </c>
      <c r="Y13" s="124" t="s">
        <v>103</v>
      </c>
      <c r="Z13" s="124" t="s">
        <v>104</v>
      </c>
      <c r="AA13" s="124" t="s">
        <v>105</v>
      </c>
      <c r="AB13" s="124" t="s">
        <v>106</v>
      </c>
      <c r="AC13" s="124" t="s">
        <v>107</v>
      </c>
      <c r="AD13" s="124" t="s">
        <v>108</v>
      </c>
      <c r="AE13" s="124" t="s">
        <v>109</v>
      </c>
      <c r="AF13" s="12" t="s">
        <v>103</v>
      </c>
      <c r="AG13" s="12" t="s">
        <v>104</v>
      </c>
      <c r="AH13" s="12" t="s">
        <v>105</v>
      </c>
      <c r="AI13" s="12" t="s">
        <v>106</v>
      </c>
      <c r="AJ13" s="12" t="s">
        <v>107</v>
      </c>
      <c r="AK13" s="12" t="s">
        <v>108</v>
      </c>
      <c r="AL13" s="12" t="s">
        <v>109</v>
      </c>
      <c r="AM13" s="12" t="s">
        <v>103</v>
      </c>
      <c r="AN13" s="12" t="s">
        <v>104</v>
      </c>
      <c r="AO13" s="12" t="s">
        <v>105</v>
      </c>
      <c r="AP13" s="12" t="s">
        <v>106</v>
      </c>
      <c r="AQ13" s="12" t="s">
        <v>107</v>
      </c>
      <c r="AR13" s="12" t="s">
        <v>108</v>
      </c>
      <c r="AS13" s="12" t="s">
        <v>109</v>
      </c>
      <c r="AT13" s="12" t="s">
        <v>103</v>
      </c>
      <c r="AU13" s="12" t="s">
        <v>104</v>
      </c>
      <c r="AV13" s="12" t="s">
        <v>105</v>
      </c>
      <c r="AW13" s="12" t="s">
        <v>106</v>
      </c>
      <c r="AX13" s="12" t="s">
        <v>107</v>
      </c>
      <c r="AY13" s="12" t="s">
        <v>108</v>
      </c>
      <c r="AZ13" s="12" t="s">
        <v>109</v>
      </c>
      <c r="BA13" s="12" t="s">
        <v>103</v>
      </c>
      <c r="BB13" s="12" t="s">
        <v>104</v>
      </c>
      <c r="BC13" s="12" t="s">
        <v>105</v>
      </c>
      <c r="BD13" s="12" t="s">
        <v>106</v>
      </c>
      <c r="BE13" s="12" t="s">
        <v>107</v>
      </c>
      <c r="BF13" s="12" t="s">
        <v>108</v>
      </c>
      <c r="BG13" s="12" t="s">
        <v>109</v>
      </c>
      <c r="BH13" s="124" t="s">
        <v>103</v>
      </c>
      <c r="BI13" s="124" t="s">
        <v>104</v>
      </c>
      <c r="BJ13" s="124" t="s">
        <v>105</v>
      </c>
      <c r="BK13" s="124" t="s">
        <v>106</v>
      </c>
      <c r="BL13" s="124" t="s">
        <v>107</v>
      </c>
      <c r="BM13" s="124" t="s">
        <v>108</v>
      </c>
      <c r="BN13" s="124" t="s">
        <v>109</v>
      </c>
      <c r="BO13" s="12" t="s">
        <v>103</v>
      </c>
      <c r="BP13" s="12" t="s">
        <v>104</v>
      </c>
      <c r="BQ13" s="12" t="s">
        <v>105</v>
      </c>
      <c r="BR13" s="12" t="s">
        <v>106</v>
      </c>
      <c r="BS13" s="12" t="s">
        <v>107</v>
      </c>
      <c r="BT13" s="12" t="s">
        <v>108</v>
      </c>
      <c r="BU13" s="12" t="s">
        <v>109</v>
      </c>
      <c r="BV13" s="12" t="s">
        <v>103</v>
      </c>
      <c r="BW13" s="12" t="s">
        <v>104</v>
      </c>
      <c r="BX13" s="12" t="s">
        <v>105</v>
      </c>
      <c r="BY13" s="12" t="s">
        <v>106</v>
      </c>
      <c r="BZ13" s="12" t="s">
        <v>107</v>
      </c>
      <c r="CA13" s="12" t="s">
        <v>108</v>
      </c>
      <c r="CB13" s="12" t="s">
        <v>109</v>
      </c>
    </row>
    <row r="14" spans="1:84" x14ac:dyDescent="0.25">
      <c r="A14" s="132">
        <f>COLUMN(A1)</f>
        <v>1</v>
      </c>
      <c r="B14" s="132">
        <f t="shared" ref="B14:BM14" si="0">COLUMN(B1)</f>
        <v>2</v>
      </c>
      <c r="C14" s="132">
        <f t="shared" si="0"/>
        <v>3</v>
      </c>
      <c r="D14" s="132">
        <f t="shared" si="0"/>
        <v>4</v>
      </c>
      <c r="E14" s="132">
        <f t="shared" si="0"/>
        <v>5</v>
      </c>
      <c r="F14" s="132">
        <f t="shared" si="0"/>
        <v>6</v>
      </c>
      <c r="G14" s="132">
        <f t="shared" si="0"/>
        <v>7</v>
      </c>
      <c r="H14" s="132">
        <f t="shared" si="0"/>
        <v>8</v>
      </c>
      <c r="I14" s="132">
        <f t="shared" si="0"/>
        <v>9</v>
      </c>
      <c r="J14" s="132">
        <f t="shared" si="0"/>
        <v>10</v>
      </c>
      <c r="K14" s="132">
        <f t="shared" si="0"/>
        <v>11</v>
      </c>
      <c r="L14" s="132">
        <f t="shared" si="0"/>
        <v>12</v>
      </c>
      <c r="M14" s="132">
        <f t="shared" si="0"/>
        <v>13</v>
      </c>
      <c r="N14" s="132">
        <f t="shared" si="0"/>
        <v>14</v>
      </c>
      <c r="O14" s="132">
        <f t="shared" si="0"/>
        <v>15</v>
      </c>
      <c r="P14" s="132">
        <f t="shared" si="0"/>
        <v>16</v>
      </c>
      <c r="Q14" s="132">
        <f t="shared" si="0"/>
        <v>17</v>
      </c>
      <c r="R14" s="132">
        <f t="shared" si="0"/>
        <v>18</v>
      </c>
      <c r="S14" s="132">
        <f t="shared" si="0"/>
        <v>19</v>
      </c>
      <c r="T14" s="132">
        <f t="shared" si="0"/>
        <v>20</v>
      </c>
      <c r="U14" s="132">
        <f t="shared" si="0"/>
        <v>21</v>
      </c>
      <c r="V14" s="132">
        <f t="shared" si="0"/>
        <v>22</v>
      </c>
      <c r="W14" s="132">
        <f t="shared" si="0"/>
        <v>23</v>
      </c>
      <c r="X14" s="132">
        <f t="shared" si="0"/>
        <v>24</v>
      </c>
      <c r="Y14" s="132">
        <f t="shared" si="0"/>
        <v>25</v>
      </c>
      <c r="Z14" s="132">
        <f t="shared" si="0"/>
        <v>26</v>
      </c>
      <c r="AA14" s="132">
        <f t="shared" si="0"/>
        <v>27</v>
      </c>
      <c r="AB14" s="132">
        <f t="shared" si="0"/>
        <v>28</v>
      </c>
      <c r="AC14" s="132">
        <f t="shared" si="0"/>
        <v>29</v>
      </c>
      <c r="AD14" s="132">
        <f t="shared" si="0"/>
        <v>30</v>
      </c>
      <c r="AE14" s="132">
        <f t="shared" si="0"/>
        <v>31</v>
      </c>
      <c r="AF14" s="132">
        <f t="shared" si="0"/>
        <v>32</v>
      </c>
      <c r="AG14" s="132">
        <f t="shared" si="0"/>
        <v>33</v>
      </c>
      <c r="AH14" s="132">
        <f t="shared" si="0"/>
        <v>34</v>
      </c>
      <c r="AI14" s="132">
        <f t="shared" si="0"/>
        <v>35</v>
      </c>
      <c r="AJ14" s="132">
        <f t="shared" si="0"/>
        <v>36</v>
      </c>
      <c r="AK14" s="132">
        <f t="shared" si="0"/>
        <v>37</v>
      </c>
      <c r="AL14" s="132">
        <f t="shared" si="0"/>
        <v>38</v>
      </c>
      <c r="AM14" s="132">
        <f t="shared" si="0"/>
        <v>39</v>
      </c>
      <c r="AN14" s="132">
        <f t="shared" si="0"/>
        <v>40</v>
      </c>
      <c r="AO14" s="132">
        <f t="shared" si="0"/>
        <v>41</v>
      </c>
      <c r="AP14" s="132">
        <f t="shared" si="0"/>
        <v>42</v>
      </c>
      <c r="AQ14" s="132">
        <f t="shared" si="0"/>
        <v>43</v>
      </c>
      <c r="AR14" s="132">
        <f t="shared" si="0"/>
        <v>44</v>
      </c>
      <c r="AS14" s="132">
        <f t="shared" si="0"/>
        <v>45</v>
      </c>
      <c r="AT14" s="132">
        <f t="shared" si="0"/>
        <v>46</v>
      </c>
      <c r="AU14" s="132">
        <f t="shared" si="0"/>
        <v>47</v>
      </c>
      <c r="AV14" s="132">
        <f t="shared" si="0"/>
        <v>48</v>
      </c>
      <c r="AW14" s="132">
        <f t="shared" si="0"/>
        <v>49</v>
      </c>
      <c r="AX14" s="132">
        <f t="shared" si="0"/>
        <v>50</v>
      </c>
      <c r="AY14" s="132">
        <f t="shared" si="0"/>
        <v>51</v>
      </c>
      <c r="AZ14" s="132">
        <f t="shared" si="0"/>
        <v>52</v>
      </c>
      <c r="BA14" s="132">
        <f t="shared" si="0"/>
        <v>53</v>
      </c>
      <c r="BB14" s="132">
        <f t="shared" si="0"/>
        <v>54</v>
      </c>
      <c r="BC14" s="132">
        <f t="shared" si="0"/>
        <v>55</v>
      </c>
      <c r="BD14" s="132">
        <f t="shared" si="0"/>
        <v>56</v>
      </c>
      <c r="BE14" s="132">
        <f t="shared" si="0"/>
        <v>57</v>
      </c>
      <c r="BF14" s="132">
        <f t="shared" si="0"/>
        <v>58</v>
      </c>
      <c r="BG14" s="132">
        <f t="shared" si="0"/>
        <v>59</v>
      </c>
      <c r="BH14" s="132">
        <f t="shared" si="0"/>
        <v>60</v>
      </c>
      <c r="BI14" s="132">
        <f t="shared" si="0"/>
        <v>61</v>
      </c>
      <c r="BJ14" s="132">
        <f t="shared" si="0"/>
        <v>62</v>
      </c>
      <c r="BK14" s="132">
        <f t="shared" si="0"/>
        <v>63</v>
      </c>
      <c r="BL14" s="132">
        <f t="shared" si="0"/>
        <v>64</v>
      </c>
      <c r="BM14" s="132">
        <f t="shared" si="0"/>
        <v>65</v>
      </c>
      <c r="BN14" s="132">
        <f t="shared" ref="BN14:CB14" si="1">COLUMN(BN1)</f>
        <v>66</v>
      </c>
      <c r="BO14" s="132">
        <f t="shared" si="1"/>
        <v>67</v>
      </c>
      <c r="BP14" s="132">
        <f t="shared" si="1"/>
        <v>68</v>
      </c>
      <c r="BQ14" s="132">
        <f t="shared" si="1"/>
        <v>69</v>
      </c>
      <c r="BR14" s="132">
        <f t="shared" si="1"/>
        <v>70</v>
      </c>
      <c r="BS14" s="132">
        <f t="shared" si="1"/>
        <v>71</v>
      </c>
      <c r="BT14" s="132">
        <f t="shared" si="1"/>
        <v>72</v>
      </c>
      <c r="BU14" s="132">
        <f t="shared" si="1"/>
        <v>73</v>
      </c>
      <c r="BV14" s="132">
        <f t="shared" si="1"/>
        <v>74</v>
      </c>
      <c r="BW14" s="132">
        <f t="shared" si="1"/>
        <v>75</v>
      </c>
      <c r="BX14" s="132">
        <f t="shared" si="1"/>
        <v>76</v>
      </c>
      <c r="BY14" s="132">
        <f t="shared" si="1"/>
        <v>77</v>
      </c>
      <c r="BZ14" s="132">
        <f t="shared" si="1"/>
        <v>78</v>
      </c>
      <c r="CA14" s="132">
        <f t="shared" si="1"/>
        <v>79</v>
      </c>
      <c r="CB14" s="132">
        <f t="shared" si="1"/>
        <v>80</v>
      </c>
    </row>
    <row r="15" spans="1:84" s="41" customFormat="1" x14ac:dyDescent="0.25">
      <c r="A15" s="42">
        <f>'Приложение 1'!A14</f>
        <v>1</v>
      </c>
      <c r="B15" s="43" t="str">
        <f>'Приложение 1'!B14</f>
        <v>Приобретение ИТ-имущества</v>
      </c>
      <c r="C15" s="44"/>
      <c r="D15" s="79"/>
      <c r="E15" s="79"/>
      <c r="F15" s="79"/>
      <c r="G15" s="79"/>
      <c r="H15" s="79"/>
      <c r="I15" s="79"/>
      <c r="J15" s="57">
        <f>J16+J17</f>
        <v>0</v>
      </c>
      <c r="K15" s="79"/>
      <c r="L15" s="79"/>
      <c r="M15" s="79"/>
      <c r="N15" s="79"/>
      <c r="O15" s="79"/>
      <c r="P15" s="79"/>
      <c r="Q15" s="57">
        <f>Q16+Q17</f>
        <v>108.21033569053333</v>
      </c>
      <c r="R15" s="79"/>
      <c r="S15" s="79"/>
      <c r="T15" s="79"/>
      <c r="U15" s="79"/>
      <c r="V15" s="79"/>
      <c r="W15" s="79"/>
      <c r="X15" s="57">
        <f>X16+X17</f>
        <v>0</v>
      </c>
      <c r="Y15" s="79"/>
      <c r="Z15" s="79"/>
      <c r="AA15" s="79"/>
      <c r="AB15" s="79"/>
      <c r="AC15" s="79"/>
      <c r="AD15" s="79"/>
      <c r="AE15" s="57">
        <f>AE16+AE17</f>
        <v>38.516596500000006</v>
      </c>
      <c r="AF15" s="79"/>
      <c r="AG15" s="79"/>
      <c r="AH15" s="79"/>
      <c r="AI15" s="79"/>
      <c r="AJ15" s="79"/>
      <c r="AK15" s="79"/>
      <c r="AL15" s="57">
        <f>AL16+AL17</f>
        <v>0</v>
      </c>
      <c r="AM15" s="79"/>
      <c r="AN15" s="79"/>
      <c r="AO15" s="79"/>
      <c r="AP15" s="79"/>
      <c r="AQ15" s="79"/>
      <c r="AR15" s="79"/>
      <c r="AS15" s="57">
        <f>AS16+AS17</f>
        <v>69.693739190533336</v>
      </c>
      <c r="AT15" s="79"/>
      <c r="AU15" s="79"/>
      <c r="AV15" s="79"/>
      <c r="AW15" s="79"/>
      <c r="AX15" s="79"/>
      <c r="AY15" s="79"/>
      <c r="AZ15" s="57">
        <f>AZ16+AZ17</f>
        <v>0</v>
      </c>
      <c r="BA15" s="79"/>
      <c r="BB15" s="79"/>
      <c r="BC15" s="79"/>
      <c r="BD15" s="79"/>
      <c r="BE15" s="79"/>
      <c r="BF15" s="79"/>
      <c r="BG15" s="57">
        <f>BG16+BG17</f>
        <v>0</v>
      </c>
      <c r="BH15" s="79"/>
      <c r="BI15" s="79"/>
      <c r="BJ15" s="79"/>
      <c r="BK15" s="79"/>
      <c r="BL15" s="79"/>
      <c r="BM15" s="79"/>
      <c r="BN15" s="57">
        <f>BN16+BN17</f>
        <v>0</v>
      </c>
      <c r="BO15" s="79"/>
      <c r="BP15" s="79"/>
      <c r="BQ15" s="79"/>
      <c r="BR15" s="79"/>
      <c r="BS15" s="79"/>
      <c r="BT15" s="79"/>
      <c r="BU15" s="57">
        <f>BU16+BU17</f>
        <v>0</v>
      </c>
      <c r="BV15" s="79"/>
      <c r="BW15" s="79"/>
      <c r="BX15" s="79"/>
      <c r="BY15" s="79"/>
      <c r="BZ15" s="79"/>
      <c r="CA15" s="79"/>
      <c r="CB15" s="57">
        <f>CB16+CB17</f>
        <v>108.21033569053333</v>
      </c>
    </row>
    <row r="16" spans="1:84" ht="15.75" customHeight="1" x14ac:dyDescent="0.25">
      <c r="A16" s="45" t="str">
        <f>'Приложение 1'!A15</f>
        <v>1.1.</v>
      </c>
      <c r="B16" s="46" t="str">
        <f>'Приложение 1'!B15</f>
        <v>МФУ А3</v>
      </c>
      <c r="C16" s="45" t="str">
        <f>'Приложение 1'!C15</f>
        <v>O_D08</v>
      </c>
      <c r="D16" s="80"/>
      <c r="E16" s="80"/>
      <c r="F16" s="80"/>
      <c r="G16" s="80"/>
      <c r="H16" s="80"/>
      <c r="I16" s="80"/>
      <c r="J16" s="81">
        <f t="shared" ref="J16" si="2">BU16</f>
        <v>0</v>
      </c>
      <c r="K16" s="80"/>
      <c r="L16" s="80"/>
      <c r="M16" s="80"/>
      <c r="N16" s="80"/>
      <c r="O16" s="80"/>
      <c r="P16" s="80"/>
      <c r="Q16" s="81">
        <f t="shared" ref="Q16" si="3">CB16</f>
        <v>1.6527256638666667</v>
      </c>
      <c r="R16" s="80"/>
      <c r="S16" s="80"/>
      <c r="T16" s="80"/>
      <c r="U16" s="80"/>
      <c r="V16" s="80"/>
      <c r="W16" s="80"/>
      <c r="X16" s="81">
        <f>'Приложение 1'!Q15/1.2</f>
        <v>0</v>
      </c>
      <c r="Y16" s="80"/>
      <c r="Z16" s="80"/>
      <c r="AA16" s="80"/>
      <c r="AB16" s="80"/>
      <c r="AC16" s="80"/>
      <c r="AD16" s="80"/>
      <c r="AE16" s="81">
        <f>'Приложение 1'!Y15/1.2</f>
        <v>0</v>
      </c>
      <c r="AF16" s="80"/>
      <c r="AG16" s="80"/>
      <c r="AH16" s="80"/>
      <c r="AI16" s="80"/>
      <c r="AJ16" s="80"/>
      <c r="AK16" s="80"/>
      <c r="AL16" s="81">
        <f>'Приложение 1'!AA15/1.2</f>
        <v>0</v>
      </c>
      <c r="AM16" s="80"/>
      <c r="AN16" s="80"/>
      <c r="AO16" s="80"/>
      <c r="AP16" s="80"/>
      <c r="AQ16" s="80"/>
      <c r="AR16" s="80"/>
      <c r="AS16" s="81">
        <f>'Приложение 1'!AF15/1.2</f>
        <v>1.6527256638666667</v>
      </c>
      <c r="AT16" s="80"/>
      <c r="AU16" s="80"/>
      <c r="AV16" s="80"/>
      <c r="AW16" s="80"/>
      <c r="AX16" s="80"/>
      <c r="AY16" s="80"/>
      <c r="AZ16" s="81">
        <f>'Приложение 1'!AK15/1.2</f>
        <v>0</v>
      </c>
      <c r="BA16" s="80"/>
      <c r="BB16" s="80"/>
      <c r="BC16" s="80"/>
      <c r="BD16" s="80"/>
      <c r="BE16" s="80"/>
      <c r="BF16" s="80"/>
      <c r="BG16" s="81">
        <f>'Приложение 1'!AS15/1.2</f>
        <v>0</v>
      </c>
      <c r="BH16" s="80"/>
      <c r="BI16" s="80"/>
      <c r="BJ16" s="80"/>
      <c r="BK16" s="80"/>
      <c r="BL16" s="80"/>
      <c r="BM16" s="80"/>
      <c r="BN16" s="81">
        <f>'Приложение 1'!AX15/1.2</f>
        <v>0</v>
      </c>
      <c r="BO16" s="80"/>
      <c r="BP16" s="80"/>
      <c r="BQ16" s="80"/>
      <c r="BR16" s="80"/>
      <c r="BS16" s="80"/>
      <c r="BT16" s="80"/>
      <c r="BU16" s="81">
        <f>AZ16+AL16+X16+BN16</f>
        <v>0</v>
      </c>
      <c r="BV16" s="80"/>
      <c r="BW16" s="80"/>
      <c r="BX16" s="80"/>
      <c r="BY16" s="80"/>
      <c r="BZ16" s="80"/>
      <c r="CA16" s="80"/>
      <c r="CB16" s="61">
        <f>BG16+AS16+AE16+BN16</f>
        <v>1.6527256638666667</v>
      </c>
      <c r="CF16" s="150">
        <f>CB16/8</f>
        <v>0.20659070798333334</v>
      </c>
    </row>
    <row r="17" spans="1:84" ht="15.75" customHeight="1" x14ac:dyDescent="0.25">
      <c r="A17" s="45" t="str">
        <f>'Приложение 1'!A16</f>
        <v>1.2.</v>
      </c>
      <c r="B17" s="46" t="s">
        <v>314</v>
      </c>
      <c r="C17" s="45" t="s">
        <v>313</v>
      </c>
      <c r="D17" s="80"/>
      <c r="E17" s="80"/>
      <c r="F17" s="80"/>
      <c r="G17" s="80"/>
      <c r="H17" s="80"/>
      <c r="I17" s="80"/>
      <c r="J17" s="81">
        <f>SUM(J18:J24)</f>
        <v>0</v>
      </c>
      <c r="K17" s="80"/>
      <c r="L17" s="80"/>
      <c r="M17" s="80"/>
      <c r="N17" s="80"/>
      <c r="O17" s="80"/>
      <c r="P17" s="80"/>
      <c r="Q17" s="81">
        <f>SUM(Q18:Q24)</f>
        <v>106.55761002666667</v>
      </c>
      <c r="R17" s="80"/>
      <c r="S17" s="80"/>
      <c r="T17" s="80"/>
      <c r="U17" s="80"/>
      <c r="V17" s="80"/>
      <c r="W17" s="80"/>
      <c r="X17" s="81">
        <f>SUM(X18:X24)</f>
        <v>0</v>
      </c>
      <c r="Y17" s="80"/>
      <c r="Z17" s="80"/>
      <c r="AA17" s="80"/>
      <c r="AB17" s="80"/>
      <c r="AC17" s="80"/>
      <c r="AD17" s="80"/>
      <c r="AE17" s="81">
        <f>SUM(AE18:AE24)</f>
        <v>38.516596500000006</v>
      </c>
      <c r="AF17" s="80"/>
      <c r="AG17" s="80"/>
      <c r="AH17" s="80"/>
      <c r="AI17" s="80"/>
      <c r="AJ17" s="80"/>
      <c r="AK17" s="80"/>
      <c r="AL17" s="81">
        <f>SUM(AL18:AL24)</f>
        <v>0</v>
      </c>
      <c r="AM17" s="80"/>
      <c r="AN17" s="80"/>
      <c r="AO17" s="80"/>
      <c r="AP17" s="80"/>
      <c r="AQ17" s="80"/>
      <c r="AR17" s="80"/>
      <c r="AS17" s="81">
        <f>SUM(AS18:AS24)</f>
        <v>68.041013526666674</v>
      </c>
      <c r="AT17" s="80"/>
      <c r="AU17" s="80"/>
      <c r="AV17" s="80"/>
      <c r="AW17" s="80"/>
      <c r="AX17" s="80"/>
      <c r="AY17" s="80"/>
      <c r="AZ17" s="81">
        <f>SUM(AZ18:AZ24)</f>
        <v>0</v>
      </c>
      <c r="BA17" s="80"/>
      <c r="BB17" s="80"/>
      <c r="BC17" s="80"/>
      <c r="BD17" s="80"/>
      <c r="BE17" s="80"/>
      <c r="BF17" s="80"/>
      <c r="BG17" s="81">
        <f>SUM(BG18:BG24)</f>
        <v>0</v>
      </c>
      <c r="BH17" s="80"/>
      <c r="BI17" s="80"/>
      <c r="BJ17" s="80"/>
      <c r="BK17" s="80"/>
      <c r="BL17" s="80"/>
      <c r="BM17" s="80"/>
      <c r="BN17" s="81">
        <f>SUM(BN18:BN24)</f>
        <v>0</v>
      </c>
      <c r="BO17" s="80"/>
      <c r="BP17" s="80"/>
      <c r="BQ17" s="80"/>
      <c r="BR17" s="80"/>
      <c r="BS17" s="80"/>
      <c r="BT17" s="80"/>
      <c r="BU17" s="81">
        <f>SUM(BU18:BU24)</f>
        <v>0</v>
      </c>
      <c r="BV17" s="80"/>
      <c r="BW17" s="80"/>
      <c r="BX17" s="80"/>
      <c r="BY17" s="80"/>
      <c r="BZ17" s="80"/>
      <c r="CA17" s="80"/>
      <c r="CB17" s="81">
        <f>SUM(CB18:CB24)</f>
        <v>106.55761002666667</v>
      </c>
      <c r="CF17" s="150"/>
    </row>
    <row r="18" spans="1:84" ht="15.75" customHeight="1" outlineLevel="1" x14ac:dyDescent="0.25">
      <c r="A18" s="45">
        <f>'Приложение 1'!A17</f>
        <v>0</v>
      </c>
      <c r="B18" s="46" t="str">
        <f>'Приложение 1'!B17</f>
        <v>Код безопасности</v>
      </c>
      <c r="C18" s="45"/>
      <c r="D18" s="80"/>
      <c r="E18" s="80"/>
      <c r="F18" s="80"/>
      <c r="G18" s="80"/>
      <c r="H18" s="80"/>
      <c r="I18" s="80"/>
      <c r="J18" s="81">
        <f t="shared" ref="J18:J24" si="4">BU18</f>
        <v>0</v>
      </c>
      <c r="K18" s="80"/>
      <c r="L18" s="80"/>
      <c r="M18" s="80"/>
      <c r="N18" s="80"/>
      <c r="O18" s="80"/>
      <c r="P18" s="80"/>
      <c r="Q18" s="81">
        <f t="shared" ref="Q18:Q24" si="5">CB18</f>
        <v>32.644299000000004</v>
      </c>
      <c r="R18" s="80"/>
      <c r="S18" s="80"/>
      <c r="T18" s="80"/>
      <c r="U18" s="80"/>
      <c r="V18" s="80"/>
      <c r="W18" s="80"/>
      <c r="X18" s="81">
        <f>'Приложение 1'!Q17/1.2</f>
        <v>0</v>
      </c>
      <c r="Y18" s="80"/>
      <c r="Z18" s="80"/>
      <c r="AA18" s="80"/>
      <c r="AB18" s="80"/>
      <c r="AC18" s="80"/>
      <c r="AD18" s="80"/>
      <c r="AE18" s="81">
        <f>32.724299-0.08</f>
        <v>32.644299000000004</v>
      </c>
      <c r="AF18" s="80"/>
      <c r="AG18" s="80"/>
      <c r="AH18" s="80"/>
      <c r="AI18" s="80"/>
      <c r="AJ18" s="80"/>
      <c r="AK18" s="80"/>
      <c r="AL18" s="81">
        <f>'Приложение 1'!AA17/1.2</f>
        <v>0</v>
      </c>
      <c r="AM18" s="80"/>
      <c r="AN18" s="80"/>
      <c r="AO18" s="80"/>
      <c r="AP18" s="80"/>
      <c r="AQ18" s="80"/>
      <c r="AR18" s="80"/>
      <c r="AS18" s="81">
        <f>'Приложение 1'!AF17/1.2</f>
        <v>0</v>
      </c>
      <c r="AT18" s="80"/>
      <c r="AU18" s="80"/>
      <c r="AV18" s="80"/>
      <c r="AW18" s="80"/>
      <c r="AX18" s="80"/>
      <c r="AY18" s="80"/>
      <c r="AZ18" s="81">
        <f>'Приложение 1'!AK17/1.2</f>
        <v>0</v>
      </c>
      <c r="BA18" s="80"/>
      <c r="BB18" s="80"/>
      <c r="BC18" s="80"/>
      <c r="BD18" s="80"/>
      <c r="BE18" s="80"/>
      <c r="BF18" s="80"/>
      <c r="BG18" s="81">
        <f>'Приложение 1'!AS17/1.2</f>
        <v>0</v>
      </c>
      <c r="BH18" s="80"/>
      <c r="BI18" s="80"/>
      <c r="BJ18" s="80"/>
      <c r="BK18" s="80"/>
      <c r="BL18" s="80"/>
      <c r="BM18" s="80"/>
      <c r="BN18" s="81">
        <f>'Приложение 1'!AX17/1.2</f>
        <v>0</v>
      </c>
      <c r="BO18" s="80"/>
      <c r="BP18" s="80"/>
      <c r="BQ18" s="80"/>
      <c r="BR18" s="80"/>
      <c r="BS18" s="80"/>
      <c r="BT18" s="80"/>
      <c r="BU18" s="81">
        <f t="shared" ref="BU18:BU24" si="6">AZ18+AL18+X18+BN18</f>
        <v>0</v>
      </c>
      <c r="BV18" s="80"/>
      <c r="BW18" s="80"/>
      <c r="BX18" s="80"/>
      <c r="BY18" s="80"/>
      <c r="BZ18" s="80"/>
      <c r="CA18" s="80"/>
      <c r="CB18" s="61">
        <f t="shared" ref="CB18:CB24" si="7">BG18+AS18+AE18+BN18</f>
        <v>32.644299000000004</v>
      </c>
      <c r="CF18" s="150"/>
    </row>
    <row r="19" spans="1:84" ht="15.75" customHeight="1" outlineLevel="1" x14ac:dyDescent="0.25">
      <c r="A19" s="45">
        <f>'Приложение 1'!A18</f>
        <v>0</v>
      </c>
      <c r="B19" s="46" t="str">
        <f>'Приложение 1'!B18</f>
        <v>Позитив Технолоджис</v>
      </c>
      <c r="C19" s="45"/>
      <c r="D19" s="80"/>
      <c r="E19" s="80"/>
      <c r="F19" s="80"/>
      <c r="G19" s="80"/>
      <c r="H19" s="80"/>
      <c r="I19" s="80"/>
      <c r="J19" s="81">
        <f t="shared" si="4"/>
        <v>0</v>
      </c>
      <c r="K19" s="80"/>
      <c r="L19" s="80"/>
      <c r="M19" s="80"/>
      <c r="N19" s="80"/>
      <c r="O19" s="80"/>
      <c r="P19" s="80"/>
      <c r="Q19" s="81">
        <f t="shared" si="5"/>
        <v>42.784735959999999</v>
      </c>
      <c r="R19" s="80"/>
      <c r="S19" s="80"/>
      <c r="T19" s="80"/>
      <c r="U19" s="80"/>
      <c r="V19" s="80"/>
      <c r="W19" s="80"/>
      <c r="X19" s="81">
        <f>'Приложение 1'!Q18/1.2</f>
        <v>0</v>
      </c>
      <c r="Y19" s="80"/>
      <c r="Z19" s="80"/>
      <c r="AA19" s="80"/>
      <c r="AB19" s="80"/>
      <c r="AC19" s="80"/>
      <c r="AD19" s="80"/>
      <c r="AE19" s="81">
        <f>'Приложение 1'!Y18/1.2</f>
        <v>0</v>
      </c>
      <c r="AF19" s="80"/>
      <c r="AG19" s="80"/>
      <c r="AH19" s="80"/>
      <c r="AI19" s="80"/>
      <c r="AJ19" s="80"/>
      <c r="AK19" s="80"/>
      <c r="AL19" s="81">
        <f>'Приложение 1'!AA18/1.2</f>
        <v>0</v>
      </c>
      <c r="AM19" s="80"/>
      <c r="AN19" s="80"/>
      <c r="AO19" s="80"/>
      <c r="AP19" s="80"/>
      <c r="AQ19" s="80"/>
      <c r="AR19" s="80"/>
      <c r="AS19" s="81">
        <f>42.78473596</f>
        <v>42.784735959999999</v>
      </c>
      <c r="AT19" s="80"/>
      <c r="AU19" s="80"/>
      <c r="AV19" s="80"/>
      <c r="AW19" s="80"/>
      <c r="AX19" s="80"/>
      <c r="AY19" s="80"/>
      <c r="AZ19" s="81">
        <f>'Приложение 1'!AK18/1.2</f>
        <v>0</v>
      </c>
      <c r="BA19" s="80"/>
      <c r="BB19" s="80"/>
      <c r="BC19" s="80"/>
      <c r="BD19" s="80"/>
      <c r="BE19" s="80"/>
      <c r="BF19" s="80"/>
      <c r="BG19" s="81">
        <f>'Приложение 1'!AS18/1.2</f>
        <v>0</v>
      </c>
      <c r="BH19" s="80"/>
      <c r="BI19" s="80"/>
      <c r="BJ19" s="80"/>
      <c r="BK19" s="80"/>
      <c r="BL19" s="80"/>
      <c r="BM19" s="80"/>
      <c r="BN19" s="81">
        <f>'Приложение 1'!AX18/1.2</f>
        <v>0</v>
      </c>
      <c r="BO19" s="80"/>
      <c r="BP19" s="80"/>
      <c r="BQ19" s="80"/>
      <c r="BR19" s="80"/>
      <c r="BS19" s="80"/>
      <c r="BT19" s="80"/>
      <c r="BU19" s="81">
        <f t="shared" si="6"/>
        <v>0</v>
      </c>
      <c r="BV19" s="80"/>
      <c r="BW19" s="80"/>
      <c r="BX19" s="80"/>
      <c r="BY19" s="80"/>
      <c r="BZ19" s="80"/>
      <c r="CA19" s="80"/>
      <c r="CB19" s="61">
        <f t="shared" si="7"/>
        <v>42.784735959999999</v>
      </c>
      <c r="CF19" s="150"/>
    </row>
    <row r="20" spans="1:84" ht="15.75" customHeight="1" outlineLevel="1" x14ac:dyDescent="0.25">
      <c r="A20" s="45">
        <f>'Приложение 1'!A19</f>
        <v>0</v>
      </c>
      <c r="B20" s="46" t="str">
        <f>'Приложение 1'!B19</f>
        <v>Usergate</v>
      </c>
      <c r="C20" s="45"/>
      <c r="D20" s="80"/>
      <c r="E20" s="80"/>
      <c r="F20" s="80"/>
      <c r="G20" s="80"/>
      <c r="H20" s="80"/>
      <c r="I20" s="80"/>
      <c r="J20" s="81">
        <f t="shared" si="4"/>
        <v>0</v>
      </c>
      <c r="K20" s="80"/>
      <c r="L20" s="80"/>
      <c r="M20" s="80"/>
      <c r="N20" s="80"/>
      <c r="O20" s="80"/>
      <c r="P20" s="80"/>
      <c r="Q20" s="81">
        <f t="shared" si="5"/>
        <v>0</v>
      </c>
      <c r="R20" s="80"/>
      <c r="S20" s="80"/>
      <c r="T20" s="80"/>
      <c r="U20" s="80"/>
      <c r="V20" s="80"/>
      <c r="W20" s="80"/>
      <c r="X20" s="81">
        <f>'Приложение 1'!Q19/1.2</f>
        <v>0</v>
      </c>
      <c r="Y20" s="80"/>
      <c r="Z20" s="80"/>
      <c r="AA20" s="80"/>
      <c r="AB20" s="80"/>
      <c r="AC20" s="80"/>
      <c r="AD20" s="80"/>
      <c r="AE20" s="81">
        <f>'Приложение 1'!Y19/1.2</f>
        <v>0</v>
      </c>
      <c r="AF20" s="80"/>
      <c r="AG20" s="80"/>
      <c r="AH20" s="80"/>
      <c r="AI20" s="80"/>
      <c r="AJ20" s="80"/>
      <c r="AK20" s="80"/>
      <c r="AL20" s="81">
        <f>'Приложение 1'!AA19/1.2</f>
        <v>0</v>
      </c>
      <c r="AM20" s="80"/>
      <c r="AN20" s="80"/>
      <c r="AO20" s="80"/>
      <c r="AP20" s="80"/>
      <c r="AQ20" s="80"/>
      <c r="AR20" s="80"/>
      <c r="AS20" s="81">
        <f>'Приложение 1'!AF19/1.2</f>
        <v>0</v>
      </c>
      <c r="AT20" s="80"/>
      <c r="AU20" s="80"/>
      <c r="AV20" s="80"/>
      <c r="AW20" s="80"/>
      <c r="AX20" s="80"/>
      <c r="AY20" s="80"/>
      <c r="AZ20" s="81">
        <f>'Приложение 1'!AK19/1.2</f>
        <v>0</v>
      </c>
      <c r="BA20" s="80"/>
      <c r="BB20" s="80"/>
      <c r="BC20" s="80"/>
      <c r="BD20" s="80"/>
      <c r="BE20" s="80"/>
      <c r="BF20" s="80"/>
      <c r="BG20" s="81">
        <f>'Приложение 1'!AS19/1.2</f>
        <v>0</v>
      </c>
      <c r="BH20" s="80"/>
      <c r="BI20" s="80"/>
      <c r="BJ20" s="80"/>
      <c r="BK20" s="80"/>
      <c r="BL20" s="80"/>
      <c r="BM20" s="80"/>
      <c r="BN20" s="81">
        <f>'Приложение 1'!AX19/1.2</f>
        <v>0</v>
      </c>
      <c r="BO20" s="80"/>
      <c r="BP20" s="80"/>
      <c r="BQ20" s="80"/>
      <c r="BR20" s="80"/>
      <c r="BS20" s="80"/>
      <c r="BT20" s="80"/>
      <c r="BU20" s="81">
        <f t="shared" si="6"/>
        <v>0</v>
      </c>
      <c r="BV20" s="80"/>
      <c r="BW20" s="80"/>
      <c r="BX20" s="80"/>
      <c r="BY20" s="80"/>
      <c r="BZ20" s="80"/>
      <c r="CA20" s="80"/>
      <c r="CB20" s="61">
        <f t="shared" si="7"/>
        <v>0</v>
      </c>
      <c r="CF20" s="150"/>
    </row>
    <row r="21" spans="1:84" ht="15.75" customHeight="1" outlineLevel="1" x14ac:dyDescent="0.25">
      <c r="A21" s="45">
        <f>'Приложение 1'!A20</f>
        <v>0</v>
      </c>
      <c r="B21" s="46" t="str">
        <f>'Приложение 1'!B20</f>
        <v>Внедрение сетевого оборудования UG и КБ</v>
      </c>
      <c r="C21" s="45"/>
      <c r="D21" s="80"/>
      <c r="E21" s="80"/>
      <c r="F21" s="80"/>
      <c r="G21" s="80"/>
      <c r="H21" s="80"/>
      <c r="I21" s="80"/>
      <c r="J21" s="81">
        <f t="shared" si="4"/>
        <v>0</v>
      </c>
      <c r="K21" s="80"/>
      <c r="L21" s="80"/>
      <c r="M21" s="80"/>
      <c r="N21" s="80"/>
      <c r="O21" s="80"/>
      <c r="P21" s="80"/>
      <c r="Q21" s="81">
        <f t="shared" si="5"/>
        <v>5.8722975000000002</v>
      </c>
      <c r="R21" s="80"/>
      <c r="S21" s="80"/>
      <c r="T21" s="80"/>
      <c r="U21" s="80"/>
      <c r="V21" s="80"/>
      <c r="W21" s="80"/>
      <c r="X21" s="81">
        <f>'Приложение 1'!Q20/1.2</f>
        <v>0</v>
      </c>
      <c r="Y21" s="80"/>
      <c r="Z21" s="80"/>
      <c r="AA21" s="80"/>
      <c r="AB21" s="80"/>
      <c r="AC21" s="80"/>
      <c r="AD21" s="80"/>
      <c r="AE21" s="81">
        <f>'Приложение 1'!Y20/1.2</f>
        <v>5.8722975000000002</v>
      </c>
      <c r="AF21" s="80"/>
      <c r="AG21" s="80"/>
      <c r="AH21" s="80"/>
      <c r="AI21" s="80"/>
      <c r="AJ21" s="80"/>
      <c r="AK21" s="80"/>
      <c r="AL21" s="81">
        <f>'Приложение 1'!AA20/1.2</f>
        <v>0</v>
      </c>
      <c r="AM21" s="80"/>
      <c r="AN21" s="80"/>
      <c r="AO21" s="80"/>
      <c r="AP21" s="80"/>
      <c r="AQ21" s="80"/>
      <c r="AR21" s="80"/>
      <c r="AS21" s="81">
        <f>'Приложение 1'!AF20/1.2</f>
        <v>0</v>
      </c>
      <c r="AT21" s="80"/>
      <c r="AU21" s="80"/>
      <c r="AV21" s="80"/>
      <c r="AW21" s="80"/>
      <c r="AX21" s="80"/>
      <c r="AY21" s="80"/>
      <c r="AZ21" s="81">
        <f>'Приложение 1'!AK20/1.2</f>
        <v>0</v>
      </c>
      <c r="BA21" s="80"/>
      <c r="BB21" s="80"/>
      <c r="BC21" s="80"/>
      <c r="BD21" s="80"/>
      <c r="BE21" s="80"/>
      <c r="BF21" s="80"/>
      <c r="BG21" s="81">
        <f>'Приложение 1'!AS20/1.2</f>
        <v>0</v>
      </c>
      <c r="BH21" s="80"/>
      <c r="BI21" s="80"/>
      <c r="BJ21" s="80"/>
      <c r="BK21" s="80"/>
      <c r="BL21" s="80"/>
      <c r="BM21" s="80"/>
      <c r="BN21" s="81">
        <f>'Приложение 1'!AX20/1.2</f>
        <v>0</v>
      </c>
      <c r="BO21" s="80"/>
      <c r="BP21" s="80"/>
      <c r="BQ21" s="80"/>
      <c r="BR21" s="80"/>
      <c r="BS21" s="80"/>
      <c r="BT21" s="80"/>
      <c r="BU21" s="81">
        <f t="shared" si="6"/>
        <v>0</v>
      </c>
      <c r="BV21" s="80"/>
      <c r="BW21" s="80"/>
      <c r="BX21" s="80"/>
      <c r="BY21" s="80"/>
      <c r="BZ21" s="80"/>
      <c r="CA21" s="80"/>
      <c r="CB21" s="61">
        <f t="shared" si="7"/>
        <v>5.8722975000000002</v>
      </c>
      <c r="CF21" s="150"/>
    </row>
    <row r="22" spans="1:84" ht="15.75" customHeight="1" outlineLevel="1" x14ac:dyDescent="0.25">
      <c r="A22" s="45">
        <f>'Приложение 1'!A21</f>
        <v>0</v>
      </c>
      <c r="B22" s="46" t="str">
        <f>'Приложение 1'!B21</f>
        <v>Внедрение SNS и vGate</v>
      </c>
      <c r="C22" s="45"/>
      <c r="D22" s="80"/>
      <c r="E22" s="80"/>
      <c r="F22" s="80"/>
      <c r="G22" s="80"/>
      <c r="H22" s="80"/>
      <c r="I22" s="80"/>
      <c r="J22" s="81">
        <f t="shared" si="4"/>
        <v>0</v>
      </c>
      <c r="K22" s="80"/>
      <c r="L22" s="80"/>
      <c r="M22" s="80"/>
      <c r="N22" s="80"/>
      <c r="O22" s="80"/>
      <c r="P22" s="80"/>
      <c r="Q22" s="81">
        <f t="shared" si="5"/>
        <v>14.037669658333334</v>
      </c>
      <c r="R22" s="80"/>
      <c r="S22" s="80"/>
      <c r="T22" s="80"/>
      <c r="U22" s="80"/>
      <c r="V22" s="80"/>
      <c r="W22" s="80"/>
      <c r="X22" s="81">
        <f>'Приложение 1'!Q21/1.2</f>
        <v>0</v>
      </c>
      <c r="Y22" s="80"/>
      <c r="Z22" s="80"/>
      <c r="AA22" s="80"/>
      <c r="AB22" s="80"/>
      <c r="AC22" s="80"/>
      <c r="AD22" s="80"/>
      <c r="AE22" s="81">
        <f>'Приложение 1'!Y21/1.2</f>
        <v>0</v>
      </c>
      <c r="AF22" s="80"/>
      <c r="AG22" s="80"/>
      <c r="AH22" s="80"/>
      <c r="AI22" s="80"/>
      <c r="AJ22" s="80"/>
      <c r="AK22" s="80"/>
      <c r="AL22" s="81">
        <f>'Приложение 1'!AA21/1.2</f>
        <v>0</v>
      </c>
      <c r="AM22" s="80"/>
      <c r="AN22" s="80"/>
      <c r="AO22" s="80"/>
      <c r="AP22" s="80"/>
      <c r="AQ22" s="80"/>
      <c r="AR22" s="80"/>
      <c r="AS22" s="81">
        <f>'Приложение 1'!AF21/1.2</f>
        <v>14.037669658333334</v>
      </c>
      <c r="AT22" s="80"/>
      <c r="AU22" s="80"/>
      <c r="AV22" s="80"/>
      <c r="AW22" s="80"/>
      <c r="AX22" s="80"/>
      <c r="AY22" s="80"/>
      <c r="AZ22" s="81">
        <f>'Приложение 1'!AK21/1.2</f>
        <v>0</v>
      </c>
      <c r="BA22" s="80"/>
      <c r="BB22" s="80"/>
      <c r="BC22" s="80"/>
      <c r="BD22" s="80"/>
      <c r="BE22" s="80"/>
      <c r="BF22" s="80"/>
      <c r="BG22" s="81">
        <f>'Приложение 1'!AS21/1.2</f>
        <v>0</v>
      </c>
      <c r="BH22" s="80"/>
      <c r="BI22" s="80"/>
      <c r="BJ22" s="80"/>
      <c r="BK22" s="80"/>
      <c r="BL22" s="80"/>
      <c r="BM22" s="80"/>
      <c r="BN22" s="81">
        <f>'Приложение 1'!AX21/1.2</f>
        <v>0</v>
      </c>
      <c r="BO22" s="80"/>
      <c r="BP22" s="80"/>
      <c r="BQ22" s="80"/>
      <c r="BR22" s="80"/>
      <c r="BS22" s="80"/>
      <c r="BT22" s="80"/>
      <c r="BU22" s="81">
        <f t="shared" si="6"/>
        <v>0</v>
      </c>
      <c r="BV22" s="80"/>
      <c r="BW22" s="80"/>
      <c r="BX22" s="80"/>
      <c r="BY22" s="80"/>
      <c r="BZ22" s="80"/>
      <c r="CA22" s="80"/>
      <c r="CB22" s="61">
        <f t="shared" si="7"/>
        <v>14.037669658333334</v>
      </c>
      <c r="CF22" s="150"/>
    </row>
    <row r="23" spans="1:84" ht="15.75" customHeight="1" outlineLevel="1" x14ac:dyDescent="0.25">
      <c r="A23" s="45">
        <f>'Приложение 1'!A22</f>
        <v>0</v>
      </c>
      <c r="B23" s="46" t="str">
        <f>'Приложение 1'!B22</f>
        <v>Внедрение PT SIEM и VM</v>
      </c>
      <c r="C23" s="45"/>
      <c r="D23" s="80"/>
      <c r="E23" s="80"/>
      <c r="F23" s="80"/>
      <c r="G23" s="80"/>
      <c r="H23" s="80"/>
      <c r="I23" s="80"/>
      <c r="J23" s="81">
        <f t="shared" si="4"/>
        <v>0</v>
      </c>
      <c r="K23" s="80"/>
      <c r="L23" s="80"/>
      <c r="M23" s="80"/>
      <c r="N23" s="80"/>
      <c r="O23" s="80"/>
      <c r="P23" s="80"/>
      <c r="Q23" s="81">
        <f t="shared" si="5"/>
        <v>11.218607908333334</v>
      </c>
      <c r="R23" s="80"/>
      <c r="S23" s="80"/>
      <c r="T23" s="80"/>
      <c r="U23" s="80"/>
      <c r="V23" s="80"/>
      <c r="W23" s="80"/>
      <c r="X23" s="81">
        <f>'Приложение 1'!Q22/1.2</f>
        <v>0</v>
      </c>
      <c r="Y23" s="80"/>
      <c r="Z23" s="80"/>
      <c r="AA23" s="80"/>
      <c r="AB23" s="80"/>
      <c r="AC23" s="80"/>
      <c r="AD23" s="80"/>
      <c r="AE23" s="81">
        <f>'Приложение 1'!Y22/1.2</f>
        <v>0</v>
      </c>
      <c r="AF23" s="80"/>
      <c r="AG23" s="80"/>
      <c r="AH23" s="80"/>
      <c r="AI23" s="80"/>
      <c r="AJ23" s="80"/>
      <c r="AK23" s="80"/>
      <c r="AL23" s="81">
        <f>'Приложение 1'!AA22/1.2</f>
        <v>0</v>
      </c>
      <c r="AM23" s="80"/>
      <c r="AN23" s="80"/>
      <c r="AO23" s="80"/>
      <c r="AP23" s="80"/>
      <c r="AQ23" s="80"/>
      <c r="AR23" s="80"/>
      <c r="AS23" s="81">
        <f>'Приложение 1'!AF22/1.2</f>
        <v>11.218607908333334</v>
      </c>
      <c r="AT23" s="80"/>
      <c r="AU23" s="80"/>
      <c r="AV23" s="80"/>
      <c r="AW23" s="80"/>
      <c r="AX23" s="80"/>
      <c r="AY23" s="80"/>
      <c r="AZ23" s="81">
        <f>'Приложение 1'!AK22/1.2</f>
        <v>0</v>
      </c>
      <c r="BA23" s="80"/>
      <c r="BB23" s="80"/>
      <c r="BC23" s="80"/>
      <c r="BD23" s="80"/>
      <c r="BE23" s="80"/>
      <c r="BF23" s="80"/>
      <c r="BG23" s="81">
        <f>'Приложение 1'!AS22/1.2</f>
        <v>0</v>
      </c>
      <c r="BH23" s="80"/>
      <c r="BI23" s="80"/>
      <c r="BJ23" s="80"/>
      <c r="BK23" s="80"/>
      <c r="BL23" s="80"/>
      <c r="BM23" s="80"/>
      <c r="BN23" s="81">
        <f>'Приложение 1'!AX22/1.2</f>
        <v>0</v>
      </c>
      <c r="BO23" s="80"/>
      <c r="BP23" s="80"/>
      <c r="BQ23" s="80"/>
      <c r="BR23" s="80"/>
      <c r="BS23" s="80"/>
      <c r="BT23" s="80"/>
      <c r="BU23" s="81">
        <f t="shared" si="6"/>
        <v>0</v>
      </c>
      <c r="BV23" s="80"/>
      <c r="BW23" s="80"/>
      <c r="BX23" s="80"/>
      <c r="BY23" s="80"/>
      <c r="BZ23" s="80"/>
      <c r="CA23" s="80"/>
      <c r="CB23" s="61">
        <f t="shared" si="7"/>
        <v>11.218607908333334</v>
      </c>
      <c r="CF23" s="150"/>
    </row>
    <row r="24" spans="1:84" ht="15.75" customHeight="1" outlineLevel="1" x14ac:dyDescent="0.25">
      <c r="A24" s="45">
        <f>'Приложение 1'!A23</f>
        <v>0</v>
      </c>
      <c r="B24" s="46" t="str">
        <f>'Приложение 1'!B23</f>
        <v>Аттестация СКЗИ по ИБ класс защищенности 1Г</v>
      </c>
      <c r="C24" s="45"/>
      <c r="D24" s="80"/>
      <c r="E24" s="80"/>
      <c r="F24" s="80"/>
      <c r="G24" s="80"/>
      <c r="H24" s="80"/>
      <c r="I24" s="80"/>
      <c r="J24" s="81">
        <f t="shared" si="4"/>
        <v>0</v>
      </c>
      <c r="K24" s="80"/>
      <c r="L24" s="80"/>
      <c r="M24" s="80"/>
      <c r="N24" s="80"/>
      <c r="O24" s="80"/>
      <c r="P24" s="80"/>
      <c r="Q24" s="81">
        <f t="shared" si="5"/>
        <v>0</v>
      </c>
      <c r="R24" s="80"/>
      <c r="S24" s="80"/>
      <c r="T24" s="80"/>
      <c r="U24" s="80"/>
      <c r="V24" s="80"/>
      <c r="W24" s="80"/>
      <c r="X24" s="81">
        <f>'Приложение 1'!Q23/1.2</f>
        <v>0</v>
      </c>
      <c r="Y24" s="80"/>
      <c r="Z24" s="80"/>
      <c r="AA24" s="80"/>
      <c r="AB24" s="80"/>
      <c r="AC24" s="80"/>
      <c r="AD24" s="80"/>
      <c r="AE24" s="81">
        <f>'Приложение 1'!Y23/1.2</f>
        <v>0</v>
      </c>
      <c r="AF24" s="80"/>
      <c r="AG24" s="80"/>
      <c r="AH24" s="80"/>
      <c r="AI24" s="80"/>
      <c r="AJ24" s="80"/>
      <c r="AK24" s="80"/>
      <c r="AL24" s="81">
        <f>'Приложение 1'!AA23/1.2</f>
        <v>0</v>
      </c>
      <c r="AM24" s="80"/>
      <c r="AN24" s="80"/>
      <c r="AO24" s="80"/>
      <c r="AP24" s="80"/>
      <c r="AQ24" s="80"/>
      <c r="AR24" s="80"/>
      <c r="AS24" s="81">
        <f>'Приложение 1'!AF23/1.2</f>
        <v>0</v>
      </c>
      <c r="AT24" s="80"/>
      <c r="AU24" s="80"/>
      <c r="AV24" s="80"/>
      <c r="AW24" s="80"/>
      <c r="AX24" s="80"/>
      <c r="AY24" s="80"/>
      <c r="AZ24" s="81">
        <f>'Приложение 1'!AK23/1.2</f>
        <v>0</v>
      </c>
      <c r="BA24" s="80"/>
      <c r="BB24" s="80"/>
      <c r="BC24" s="80"/>
      <c r="BD24" s="80"/>
      <c r="BE24" s="80"/>
      <c r="BF24" s="80"/>
      <c r="BG24" s="81">
        <f>'Приложение 1'!AS23/1.2</f>
        <v>0</v>
      </c>
      <c r="BH24" s="80"/>
      <c r="BI24" s="80"/>
      <c r="BJ24" s="80"/>
      <c r="BK24" s="80"/>
      <c r="BL24" s="80"/>
      <c r="BM24" s="80"/>
      <c r="BN24" s="81">
        <f>'Приложение 1'!AX23/1.2</f>
        <v>0</v>
      </c>
      <c r="BO24" s="80"/>
      <c r="BP24" s="80"/>
      <c r="BQ24" s="80"/>
      <c r="BR24" s="80"/>
      <c r="BS24" s="80"/>
      <c r="BT24" s="80"/>
      <c r="BU24" s="81">
        <f t="shared" si="6"/>
        <v>0</v>
      </c>
      <c r="BV24" s="80"/>
      <c r="BW24" s="80"/>
      <c r="BX24" s="80"/>
      <c r="BY24" s="80"/>
      <c r="BZ24" s="80"/>
      <c r="CA24" s="80"/>
      <c r="CB24" s="61">
        <f t="shared" si="7"/>
        <v>0</v>
      </c>
      <c r="CF24" s="150"/>
    </row>
    <row r="25" spans="1:84" s="41" customFormat="1" ht="24" customHeight="1" x14ac:dyDescent="0.25">
      <c r="A25" s="42">
        <f>'Приложение 1'!A24</f>
        <v>2</v>
      </c>
      <c r="B25" s="43" t="str">
        <f>'Приложение 1'!B24</f>
        <v>Оснащение интеллектуальной системой учета</v>
      </c>
      <c r="C25" s="42"/>
      <c r="D25" s="79"/>
      <c r="E25" s="79"/>
      <c r="F25" s="79"/>
      <c r="G25" s="79"/>
      <c r="H25" s="79"/>
      <c r="I25" s="79"/>
      <c r="J25" s="57">
        <f>SUM(J26:J26)</f>
        <v>1297.1439570987782</v>
      </c>
      <c r="K25" s="79"/>
      <c r="L25" s="79"/>
      <c r="M25" s="79"/>
      <c r="N25" s="79"/>
      <c r="O25" s="79"/>
      <c r="P25" s="79"/>
      <c r="Q25" s="57">
        <f>SUM(Q26:Q26)</f>
        <v>1136.7919164755781</v>
      </c>
      <c r="R25" s="79"/>
      <c r="S25" s="79"/>
      <c r="T25" s="79"/>
      <c r="U25" s="79"/>
      <c r="V25" s="79"/>
      <c r="W25" s="79"/>
      <c r="X25" s="57">
        <f>SUM(X26:X26)</f>
        <v>148.22749999999999</v>
      </c>
      <c r="Y25" s="79"/>
      <c r="Z25" s="79"/>
      <c r="AA25" s="79"/>
      <c r="AB25" s="79"/>
      <c r="AC25" s="79"/>
      <c r="AD25" s="79"/>
      <c r="AE25" s="57">
        <f>SUM(AE26:AE26)</f>
        <v>102.37475980000001</v>
      </c>
      <c r="AF25" s="79"/>
      <c r="AG25" s="79"/>
      <c r="AH25" s="79"/>
      <c r="AI25" s="79"/>
      <c r="AJ25" s="79"/>
      <c r="AK25" s="79"/>
      <c r="AL25" s="57">
        <f>SUM(AL26:AL26)</f>
        <v>247.00023400000003</v>
      </c>
      <c r="AM25" s="79"/>
      <c r="AN25" s="79"/>
      <c r="AO25" s="79"/>
      <c r="AP25" s="79"/>
      <c r="AQ25" s="79"/>
      <c r="AR25" s="79"/>
      <c r="AS25" s="57">
        <f>SUM(AS26:AS26)</f>
        <v>103.15999506</v>
      </c>
      <c r="AT25" s="79"/>
      <c r="AU25" s="79"/>
      <c r="AV25" s="79"/>
      <c r="AW25" s="79"/>
      <c r="AX25" s="79"/>
      <c r="AY25" s="79"/>
      <c r="AZ25" s="57">
        <f>SUM(AZ26:AZ26)</f>
        <v>345.90976599999999</v>
      </c>
      <c r="BA25" s="79"/>
      <c r="BB25" s="79"/>
      <c r="BC25" s="79"/>
      <c r="BD25" s="79"/>
      <c r="BE25" s="79"/>
      <c r="BF25" s="79"/>
      <c r="BG25" s="57">
        <f>SUM(BG26:BG26)</f>
        <v>375.2507045168</v>
      </c>
      <c r="BH25" s="79"/>
      <c r="BI25" s="79"/>
      <c r="BJ25" s="79"/>
      <c r="BK25" s="79"/>
      <c r="BL25" s="79"/>
      <c r="BM25" s="79"/>
      <c r="BN25" s="145">
        <f>SUM(BN26:BN26)</f>
        <v>556.00645709877801</v>
      </c>
      <c r="BO25" s="79"/>
      <c r="BP25" s="79"/>
      <c r="BQ25" s="79"/>
      <c r="BR25" s="79"/>
      <c r="BS25" s="79"/>
      <c r="BT25" s="79"/>
      <c r="BU25" s="57">
        <f>SUM(BU26:BU26)</f>
        <v>1297.1439570987782</v>
      </c>
      <c r="BV25" s="79"/>
      <c r="BW25" s="79"/>
      <c r="BX25" s="79"/>
      <c r="BY25" s="79"/>
      <c r="BZ25" s="79"/>
      <c r="CA25" s="79"/>
      <c r="CB25" s="57">
        <f>SUM(CB26:CB26)</f>
        <v>1136.7919164755781</v>
      </c>
    </row>
    <row r="26" spans="1:84" ht="31.5" x14ac:dyDescent="0.25">
      <c r="A26" s="45" t="str">
        <f>'Приложение 1'!A25</f>
        <v>2.1.</v>
      </c>
      <c r="B26" s="46" t="str">
        <f>'Приложение 1'!B25</f>
        <v xml:space="preserve">Оборудование многоквартирных жилых домов интеллектуальной системой учета </v>
      </c>
      <c r="C26" s="45" t="str">
        <f>'Приложение 1'!C25</f>
        <v>N_D01</v>
      </c>
      <c r="D26" s="80"/>
      <c r="E26" s="80"/>
      <c r="F26" s="80"/>
      <c r="G26" s="80"/>
      <c r="H26" s="80"/>
      <c r="I26" s="80"/>
      <c r="J26" s="61">
        <f>BU26</f>
        <v>1297.1439570987782</v>
      </c>
      <c r="K26" s="80"/>
      <c r="L26" s="80"/>
      <c r="M26" s="80"/>
      <c r="N26" s="80"/>
      <c r="O26" s="80"/>
      <c r="P26" s="80"/>
      <c r="Q26" s="61">
        <f>CB26</f>
        <v>1136.7919164755781</v>
      </c>
      <c r="R26" s="80"/>
      <c r="S26" s="80"/>
      <c r="T26" s="80"/>
      <c r="U26" s="80"/>
      <c r="V26" s="80"/>
      <c r="W26" s="80"/>
      <c r="X26" s="172">
        <f>'Приложение 1'!Q25/1.2</f>
        <v>148.22749999999999</v>
      </c>
      <c r="Y26" s="80"/>
      <c r="Z26" s="80"/>
      <c r="AA26" s="80"/>
      <c r="AB26" s="80"/>
      <c r="AC26" s="80"/>
      <c r="AD26" s="80"/>
      <c r="AE26" s="172">
        <v>102.37475980000001</v>
      </c>
      <c r="AF26" s="80"/>
      <c r="AG26" s="80"/>
      <c r="AH26" s="80"/>
      <c r="AI26" s="80"/>
      <c r="AJ26" s="80"/>
      <c r="AK26" s="80"/>
      <c r="AL26" s="61">
        <f>'Приложение 1'!AA25/1.2</f>
        <v>247.00023400000003</v>
      </c>
      <c r="AM26" s="80"/>
      <c r="AN26" s="80"/>
      <c r="AO26" s="80"/>
      <c r="AP26" s="80"/>
      <c r="AQ26" s="80"/>
      <c r="AR26" s="80"/>
      <c r="AS26" s="172">
        <v>103.15999506</v>
      </c>
      <c r="AT26" s="80"/>
      <c r="AU26" s="80"/>
      <c r="AV26" s="80"/>
      <c r="AW26" s="80"/>
      <c r="AX26" s="80"/>
      <c r="AY26" s="80"/>
      <c r="AZ26" s="61">
        <f>'Приложение 1'!AK25/1.2</f>
        <v>345.90976599999999</v>
      </c>
      <c r="BA26" s="80"/>
      <c r="BB26" s="80"/>
      <c r="BC26" s="80"/>
      <c r="BD26" s="80"/>
      <c r="BE26" s="80"/>
      <c r="BF26" s="80"/>
      <c r="BG26" s="172">
        <v>375.2507045168</v>
      </c>
      <c r="BH26" s="80"/>
      <c r="BI26" s="80"/>
      <c r="BJ26" s="80"/>
      <c r="BK26" s="80"/>
      <c r="BL26" s="80"/>
      <c r="BM26" s="80"/>
      <c r="BN26" s="172">
        <v>556.00645709877801</v>
      </c>
      <c r="BO26" s="80"/>
      <c r="BP26" s="80"/>
      <c r="BQ26" s="80"/>
      <c r="BR26" s="80"/>
      <c r="BS26" s="80"/>
      <c r="BT26" s="80"/>
      <c r="BU26" s="61">
        <f>AZ26+AL26+X26+BN26</f>
        <v>1297.1439570987782</v>
      </c>
      <c r="BV26" s="80"/>
      <c r="BW26" s="80"/>
      <c r="BX26" s="80"/>
      <c r="BY26" s="80"/>
      <c r="BZ26" s="80"/>
      <c r="CA26" s="80"/>
      <c r="CB26" s="61">
        <f>BG26+AS26+AE26+BN26</f>
        <v>1136.7919164755781</v>
      </c>
    </row>
    <row r="27" spans="1:84" ht="17.25" customHeight="1" x14ac:dyDescent="0.25">
      <c r="A27" s="45"/>
      <c r="B27" s="46"/>
      <c r="C27" s="45"/>
      <c r="D27" s="80"/>
      <c r="E27" s="80"/>
      <c r="F27" s="80"/>
      <c r="G27" s="80"/>
      <c r="H27" s="80"/>
      <c r="I27" s="80"/>
      <c r="J27" s="61"/>
      <c r="K27" s="80"/>
      <c r="L27" s="80"/>
      <c r="M27" s="80"/>
      <c r="N27" s="80"/>
      <c r="O27" s="80"/>
      <c r="P27" s="80"/>
      <c r="Q27" s="61"/>
      <c r="R27" s="80"/>
      <c r="S27" s="80"/>
      <c r="T27" s="80"/>
      <c r="U27" s="80"/>
      <c r="V27" s="80"/>
      <c r="W27" s="80"/>
      <c r="X27" s="61"/>
      <c r="Y27" s="80"/>
      <c r="Z27" s="80"/>
      <c r="AA27" s="80"/>
      <c r="AB27" s="80"/>
      <c r="AC27" s="80"/>
      <c r="AD27" s="80"/>
      <c r="AE27" s="61"/>
      <c r="AF27" s="80"/>
      <c r="AG27" s="80"/>
      <c r="AH27" s="80"/>
      <c r="AI27" s="80"/>
      <c r="AJ27" s="80"/>
      <c r="AK27" s="80"/>
      <c r="AL27" s="61"/>
      <c r="AM27" s="80"/>
      <c r="AN27" s="80"/>
      <c r="AO27" s="80"/>
      <c r="AP27" s="80"/>
      <c r="AQ27" s="80"/>
      <c r="AR27" s="80"/>
      <c r="AS27" s="61"/>
      <c r="AT27" s="80"/>
      <c r="AU27" s="80"/>
      <c r="AV27" s="80"/>
      <c r="AW27" s="80"/>
      <c r="AX27" s="80"/>
      <c r="AY27" s="80"/>
      <c r="AZ27" s="61"/>
      <c r="BA27" s="80"/>
      <c r="BB27" s="80"/>
      <c r="BC27" s="80"/>
      <c r="BD27" s="80"/>
      <c r="BE27" s="80"/>
      <c r="BF27" s="80"/>
      <c r="BG27" s="61"/>
      <c r="BH27" s="80"/>
      <c r="BI27" s="80"/>
      <c r="BJ27" s="80"/>
      <c r="BK27" s="80"/>
      <c r="BL27" s="80"/>
      <c r="BM27" s="80"/>
      <c r="BN27" s="61"/>
      <c r="BO27" s="80"/>
      <c r="BP27" s="80"/>
      <c r="BQ27" s="80"/>
      <c r="BR27" s="80"/>
      <c r="BS27" s="80"/>
      <c r="BT27" s="80"/>
      <c r="BU27" s="61"/>
      <c r="BV27" s="80"/>
      <c r="BW27" s="80"/>
      <c r="BX27" s="80"/>
      <c r="BY27" s="80"/>
      <c r="BZ27" s="80"/>
      <c r="CA27" s="80"/>
      <c r="CB27" s="61"/>
    </row>
    <row r="28" spans="1:84" s="41" customFormat="1" ht="19.5" customHeight="1" outlineLevel="1" x14ac:dyDescent="0.25">
      <c r="A28" s="42">
        <f>'Приложение 1'!A27</f>
        <v>3</v>
      </c>
      <c r="B28" s="43" t="str">
        <f>'Приложение 1'!B27</f>
        <v>Иные проекты</v>
      </c>
      <c r="C28" s="42"/>
      <c r="D28" s="79"/>
      <c r="E28" s="79"/>
      <c r="F28" s="79"/>
      <c r="G28" s="79"/>
      <c r="H28" s="79"/>
      <c r="I28" s="79"/>
      <c r="J28" s="57">
        <f>SUM(J29:J37)</f>
        <v>41.810833333333335</v>
      </c>
      <c r="K28" s="79"/>
      <c r="L28" s="79"/>
      <c r="M28" s="79"/>
      <c r="N28" s="79"/>
      <c r="O28" s="79"/>
      <c r="P28" s="79"/>
      <c r="Q28" s="57">
        <f>SUM(Q29:Q37)</f>
        <v>32.365880870128251</v>
      </c>
      <c r="R28" s="79"/>
      <c r="S28" s="79"/>
      <c r="T28" s="79"/>
      <c r="U28" s="79"/>
      <c r="V28" s="79"/>
      <c r="W28" s="79"/>
      <c r="X28" s="57">
        <f>SUM(X29:X37)</f>
        <v>41.810833333333335</v>
      </c>
      <c r="Y28" s="79"/>
      <c r="Z28" s="79"/>
      <c r="AA28" s="79"/>
      <c r="AB28" s="79"/>
      <c r="AC28" s="79"/>
      <c r="AD28" s="79"/>
      <c r="AE28" s="57">
        <f>SUM(AE29:AE37)</f>
        <v>7.3352777766666666</v>
      </c>
      <c r="AF28" s="79"/>
      <c r="AG28" s="79"/>
      <c r="AH28" s="79"/>
      <c r="AI28" s="79"/>
      <c r="AJ28" s="79"/>
      <c r="AK28" s="79"/>
      <c r="AL28" s="57">
        <f>SUM(AL29:AL37)</f>
        <v>0</v>
      </c>
      <c r="AM28" s="79"/>
      <c r="AN28" s="79"/>
      <c r="AO28" s="79"/>
      <c r="AP28" s="79"/>
      <c r="AQ28" s="79"/>
      <c r="AR28" s="79"/>
      <c r="AS28" s="57">
        <f>SUM(AS29:AS37)</f>
        <v>21.750394252533336</v>
      </c>
      <c r="AT28" s="79"/>
      <c r="AU28" s="79"/>
      <c r="AV28" s="79"/>
      <c r="AW28" s="79"/>
      <c r="AX28" s="79"/>
      <c r="AY28" s="79"/>
      <c r="AZ28" s="57">
        <f>SUM(AZ29:AZ37)</f>
        <v>0</v>
      </c>
      <c r="BA28" s="79"/>
      <c r="BB28" s="79"/>
      <c r="BC28" s="79"/>
      <c r="BD28" s="79"/>
      <c r="BE28" s="79"/>
      <c r="BF28" s="79"/>
      <c r="BG28" s="57">
        <f>SUM(BG29:BG37)</f>
        <v>3.2802088409282506</v>
      </c>
      <c r="BH28" s="79"/>
      <c r="BI28" s="79"/>
      <c r="BJ28" s="79"/>
      <c r="BK28" s="79"/>
      <c r="BL28" s="79"/>
      <c r="BM28" s="79"/>
      <c r="BN28" s="57">
        <f>SUM(BN29:BN37)</f>
        <v>0</v>
      </c>
      <c r="BO28" s="79"/>
      <c r="BP28" s="79"/>
      <c r="BQ28" s="79"/>
      <c r="BR28" s="79"/>
      <c r="BS28" s="79"/>
      <c r="BT28" s="79"/>
      <c r="BU28" s="57">
        <f>SUM(BU29:BU37)</f>
        <v>41.810833333333335</v>
      </c>
      <c r="BV28" s="79"/>
      <c r="BW28" s="79"/>
      <c r="BX28" s="79"/>
      <c r="BY28" s="79"/>
      <c r="BZ28" s="79"/>
      <c r="CA28" s="79"/>
      <c r="CB28" s="57">
        <f>SUM(CB29:CB37)</f>
        <v>32.365880870128251</v>
      </c>
    </row>
    <row r="29" spans="1:84" s="41" customFormat="1" ht="19.5" customHeight="1" outlineLevel="1" x14ac:dyDescent="0.25">
      <c r="A29" s="45" t="str">
        <f>'Приложение 1'!A28</f>
        <v>3.1.</v>
      </c>
      <c r="B29" s="46" t="str">
        <f>'Приложение 1'!B28</f>
        <v>Быстровозводимые центры обслуживания клиентов</v>
      </c>
      <c r="C29" s="45" t="str">
        <f>'Приложение 1'!C28</f>
        <v>N_D02</v>
      </c>
      <c r="D29" s="80"/>
      <c r="E29" s="80"/>
      <c r="F29" s="80"/>
      <c r="G29" s="80"/>
      <c r="H29" s="80"/>
      <c r="I29" s="80"/>
      <c r="J29" s="61">
        <f t="shared" ref="J29:J32" si="8">BU29</f>
        <v>17.056666666666668</v>
      </c>
      <c r="K29" s="80"/>
      <c r="L29" s="80"/>
      <c r="M29" s="80"/>
      <c r="N29" s="80"/>
      <c r="O29" s="80"/>
      <c r="P29" s="80"/>
      <c r="Q29" s="61">
        <f t="shared" ref="Q29:Q32" si="9">CB29</f>
        <v>0</v>
      </c>
      <c r="R29" s="80"/>
      <c r="S29" s="80"/>
      <c r="T29" s="80"/>
      <c r="U29" s="80"/>
      <c r="V29" s="80"/>
      <c r="W29" s="80"/>
      <c r="X29" s="61">
        <f>'Приложение 1'!Q28/1.2</f>
        <v>17.056666666666668</v>
      </c>
      <c r="Y29" s="80"/>
      <c r="Z29" s="80"/>
      <c r="AA29" s="80"/>
      <c r="AB29" s="80"/>
      <c r="AC29" s="80"/>
      <c r="AD29" s="80"/>
      <c r="AE29" s="61">
        <f>'Приложение 1'!R28/1.2</f>
        <v>0</v>
      </c>
      <c r="AF29" s="80"/>
      <c r="AG29" s="80"/>
      <c r="AH29" s="80"/>
      <c r="AI29" s="80"/>
      <c r="AJ29" s="80"/>
      <c r="AK29" s="80"/>
      <c r="AL29" s="61">
        <f>'Приложение 1'!AA28/1.2</f>
        <v>0</v>
      </c>
      <c r="AM29" s="80"/>
      <c r="AN29" s="80"/>
      <c r="AO29" s="80"/>
      <c r="AP29" s="80"/>
      <c r="AQ29" s="80"/>
      <c r="AR29" s="80"/>
      <c r="AS29" s="61">
        <f>'Приложение 1'!AF28/1.2</f>
        <v>0</v>
      </c>
      <c r="AT29" s="80"/>
      <c r="AU29" s="80"/>
      <c r="AV29" s="80"/>
      <c r="AW29" s="80"/>
      <c r="AX29" s="80"/>
      <c r="AY29" s="80"/>
      <c r="AZ29" s="61">
        <f>'Приложение 1'!AK28/1.2</f>
        <v>0</v>
      </c>
      <c r="BA29" s="80"/>
      <c r="BB29" s="80"/>
      <c r="BC29" s="80"/>
      <c r="BD29" s="80"/>
      <c r="BE29" s="80"/>
      <c r="BF29" s="80"/>
      <c r="BG29" s="61">
        <f>'Приложение 1'!AS28/1.2</f>
        <v>0</v>
      </c>
      <c r="BH29" s="80"/>
      <c r="BI29" s="80"/>
      <c r="BJ29" s="80"/>
      <c r="BK29" s="80"/>
      <c r="BL29" s="80"/>
      <c r="BM29" s="80"/>
      <c r="BN29" s="61">
        <f>'Приложение 1'!AX28/1.2</f>
        <v>0</v>
      </c>
      <c r="BO29" s="80"/>
      <c r="BP29" s="80"/>
      <c r="BQ29" s="80"/>
      <c r="BR29" s="80"/>
      <c r="BS29" s="80"/>
      <c r="BT29" s="80"/>
      <c r="BU29" s="61">
        <f t="shared" ref="BU29:BU36" si="10">AZ29+AL29+X29+BN29</f>
        <v>17.056666666666668</v>
      </c>
      <c r="BV29" s="79"/>
      <c r="BW29" s="79"/>
      <c r="BX29" s="79"/>
      <c r="BY29" s="79"/>
      <c r="BZ29" s="79"/>
      <c r="CA29" s="79"/>
      <c r="CB29" s="61">
        <f t="shared" ref="CB29:CB36" si="11">BG29+AS29+AE29+BN29</f>
        <v>0</v>
      </c>
    </row>
    <row r="30" spans="1:84" s="41" customFormat="1" ht="19.5" customHeight="1" outlineLevel="1" x14ac:dyDescent="0.25">
      <c r="A30" s="45" t="str">
        <f>'Приложение 1'!A29</f>
        <v>3.2.</v>
      </c>
      <c r="B30" s="46" t="str">
        <f>'Приложение 1'!B29</f>
        <v>Терминалы электронной очереди</v>
      </c>
      <c r="C30" s="45" t="str">
        <f>'Приложение 1'!C29</f>
        <v>N_D03</v>
      </c>
      <c r="D30" s="80"/>
      <c r="E30" s="80"/>
      <c r="F30" s="80"/>
      <c r="G30" s="80"/>
      <c r="H30" s="80"/>
      <c r="I30" s="80"/>
      <c r="J30" s="61">
        <f t="shared" si="8"/>
        <v>2.4683333333333337</v>
      </c>
      <c r="K30" s="80"/>
      <c r="L30" s="80"/>
      <c r="M30" s="80"/>
      <c r="N30" s="80"/>
      <c r="O30" s="80"/>
      <c r="P30" s="80"/>
      <c r="Q30" s="61">
        <f t="shared" si="9"/>
        <v>2.3038807792000005</v>
      </c>
      <c r="R30" s="80"/>
      <c r="S30" s="80"/>
      <c r="T30" s="80"/>
      <c r="U30" s="80"/>
      <c r="V30" s="80"/>
      <c r="W30" s="80"/>
      <c r="X30" s="61">
        <f>'Приложение 1'!Q29/1.2</f>
        <v>2.4683333333333337</v>
      </c>
      <c r="Y30" s="80"/>
      <c r="Z30" s="80"/>
      <c r="AA30" s="80"/>
      <c r="AB30" s="80"/>
      <c r="AC30" s="80"/>
      <c r="AD30" s="80"/>
      <c r="AE30" s="61">
        <f>'Приложение 1'!R29/1.2</f>
        <v>0</v>
      </c>
      <c r="AF30" s="80"/>
      <c r="AG30" s="80"/>
      <c r="AH30" s="80"/>
      <c r="AI30" s="80"/>
      <c r="AJ30" s="80"/>
      <c r="AK30" s="80"/>
      <c r="AL30" s="61">
        <f>'Приложение 1'!AA29/1.2</f>
        <v>0</v>
      </c>
      <c r="AM30" s="80"/>
      <c r="AN30" s="80"/>
      <c r="AO30" s="80"/>
      <c r="AP30" s="80"/>
      <c r="AQ30" s="80"/>
      <c r="AR30" s="80"/>
      <c r="AS30" s="61">
        <v>2.3038807792000005</v>
      </c>
      <c r="AT30" s="80"/>
      <c r="AU30" s="80"/>
      <c r="AV30" s="80"/>
      <c r="AW30" s="80"/>
      <c r="AX30" s="80"/>
      <c r="AY30" s="80"/>
      <c r="AZ30" s="61">
        <f>'Приложение 1'!AK29/1.2</f>
        <v>0</v>
      </c>
      <c r="BA30" s="80"/>
      <c r="BB30" s="80"/>
      <c r="BC30" s="80"/>
      <c r="BD30" s="80"/>
      <c r="BE30" s="80"/>
      <c r="BF30" s="80"/>
      <c r="BG30" s="61">
        <f>'Приложение 1'!AS29/1.2</f>
        <v>0</v>
      </c>
      <c r="BH30" s="80"/>
      <c r="BI30" s="80"/>
      <c r="BJ30" s="80"/>
      <c r="BK30" s="80"/>
      <c r="BL30" s="80"/>
      <c r="BM30" s="80"/>
      <c r="BN30" s="61">
        <f>'Приложение 1'!AX29/1.2</f>
        <v>0</v>
      </c>
      <c r="BO30" s="80"/>
      <c r="BP30" s="80"/>
      <c r="BQ30" s="80"/>
      <c r="BR30" s="80"/>
      <c r="BS30" s="80"/>
      <c r="BT30" s="80"/>
      <c r="BU30" s="61">
        <f t="shared" si="10"/>
        <v>2.4683333333333337</v>
      </c>
      <c r="BV30" s="79"/>
      <c r="BW30" s="79"/>
      <c r="BX30" s="79"/>
      <c r="BY30" s="79"/>
      <c r="BZ30" s="79"/>
      <c r="CA30" s="79"/>
      <c r="CB30" s="61">
        <f t="shared" si="11"/>
        <v>2.3038807792000005</v>
      </c>
      <c r="CF30" s="150">
        <f>CB30/5</f>
        <v>0.46077615584000009</v>
      </c>
    </row>
    <row r="31" spans="1:84" s="41" customFormat="1" ht="19.5" customHeight="1" outlineLevel="1" x14ac:dyDescent="0.25">
      <c r="A31" s="45" t="str">
        <f>'Приложение 1'!A30</f>
        <v>3.3.</v>
      </c>
      <c r="B31" s="46" t="str">
        <f>'Приложение 1'!B30</f>
        <v>Клиентские терминалы</v>
      </c>
      <c r="C31" s="45" t="str">
        <f>'Приложение 1'!C30</f>
        <v>N_D04</v>
      </c>
      <c r="D31" s="80"/>
      <c r="E31" s="80"/>
      <c r="F31" s="80"/>
      <c r="G31" s="80"/>
      <c r="H31" s="80"/>
      <c r="I31" s="80"/>
      <c r="J31" s="61">
        <f t="shared" si="8"/>
        <v>5.0391666666666666</v>
      </c>
      <c r="K31" s="80"/>
      <c r="L31" s="80"/>
      <c r="M31" s="80"/>
      <c r="N31" s="80"/>
      <c r="O31" s="80"/>
      <c r="P31" s="80"/>
      <c r="Q31" s="61">
        <f t="shared" si="9"/>
        <v>0</v>
      </c>
      <c r="R31" s="80"/>
      <c r="S31" s="80"/>
      <c r="T31" s="80"/>
      <c r="U31" s="80"/>
      <c r="V31" s="80"/>
      <c r="W31" s="80"/>
      <c r="X31" s="61">
        <f>'Приложение 1'!Q30/1.2</f>
        <v>5.0391666666666666</v>
      </c>
      <c r="Y31" s="80"/>
      <c r="Z31" s="80"/>
      <c r="AA31" s="80"/>
      <c r="AB31" s="80"/>
      <c r="AC31" s="80"/>
      <c r="AD31" s="80"/>
      <c r="AE31" s="61">
        <f>'Приложение 1'!R30/1.2</f>
        <v>0</v>
      </c>
      <c r="AF31" s="80"/>
      <c r="AG31" s="80"/>
      <c r="AH31" s="80"/>
      <c r="AI31" s="80"/>
      <c r="AJ31" s="80"/>
      <c r="AK31" s="80"/>
      <c r="AL31" s="61">
        <f>'Приложение 1'!AA30/1.2</f>
        <v>0</v>
      </c>
      <c r="AM31" s="80"/>
      <c r="AN31" s="80"/>
      <c r="AO31" s="80"/>
      <c r="AP31" s="80"/>
      <c r="AQ31" s="80"/>
      <c r="AR31" s="80"/>
      <c r="AS31" s="61">
        <f>'Приложение 1'!AF30/1.2</f>
        <v>0</v>
      </c>
      <c r="AT31" s="80"/>
      <c r="AU31" s="80"/>
      <c r="AV31" s="80"/>
      <c r="AW31" s="80"/>
      <c r="AX31" s="80"/>
      <c r="AY31" s="80"/>
      <c r="AZ31" s="61">
        <f>'Приложение 1'!AK30/1.2</f>
        <v>0</v>
      </c>
      <c r="BA31" s="80"/>
      <c r="BB31" s="80"/>
      <c r="BC31" s="80"/>
      <c r="BD31" s="80"/>
      <c r="BE31" s="80"/>
      <c r="BF31" s="80"/>
      <c r="BG31" s="61">
        <f>'Приложение 1'!AS30/1.2</f>
        <v>0</v>
      </c>
      <c r="BH31" s="80"/>
      <c r="BI31" s="80"/>
      <c r="BJ31" s="80"/>
      <c r="BK31" s="80"/>
      <c r="BL31" s="80"/>
      <c r="BM31" s="80"/>
      <c r="BN31" s="61">
        <f>'Приложение 1'!AX30/1.2</f>
        <v>0</v>
      </c>
      <c r="BO31" s="80"/>
      <c r="BP31" s="80"/>
      <c r="BQ31" s="80"/>
      <c r="BR31" s="80"/>
      <c r="BS31" s="80"/>
      <c r="BT31" s="80"/>
      <c r="BU31" s="61">
        <f t="shared" si="10"/>
        <v>5.0391666666666666</v>
      </c>
      <c r="BV31" s="79"/>
      <c r="BW31" s="79"/>
      <c r="BX31" s="79"/>
      <c r="BY31" s="79"/>
      <c r="BZ31" s="79"/>
      <c r="CA31" s="79"/>
      <c r="CB31" s="61">
        <f t="shared" si="11"/>
        <v>0</v>
      </c>
      <c r="CF31" s="151"/>
    </row>
    <row r="32" spans="1:84" ht="18" customHeight="1" outlineLevel="1" x14ac:dyDescent="0.25">
      <c r="A32" s="45" t="str">
        <f>'Приложение 1'!A31</f>
        <v>3.4.</v>
      </c>
      <c r="B32" s="46" t="str">
        <f>'Приложение 1'!B31</f>
        <v>Автобус ГАЗ 8-местный</v>
      </c>
      <c r="C32" s="45" t="str">
        <f>'Приложение 1'!C31</f>
        <v>N_D05</v>
      </c>
      <c r="D32" s="80"/>
      <c r="E32" s="80"/>
      <c r="F32" s="80"/>
      <c r="G32" s="80"/>
      <c r="H32" s="80"/>
      <c r="I32" s="80"/>
      <c r="J32" s="81">
        <f t="shared" si="8"/>
        <v>17.24666666666667</v>
      </c>
      <c r="K32" s="80"/>
      <c r="L32" s="80"/>
      <c r="M32" s="80"/>
      <c r="N32" s="80"/>
      <c r="O32" s="80"/>
      <c r="P32" s="80"/>
      <c r="Q32" s="81">
        <f t="shared" si="9"/>
        <v>9.4614555909282512</v>
      </c>
      <c r="R32" s="80"/>
      <c r="S32" s="80"/>
      <c r="T32" s="80"/>
      <c r="U32" s="80"/>
      <c r="V32" s="80"/>
      <c r="W32" s="80"/>
      <c r="X32" s="81">
        <f>'Приложение 1'!Q31/1.2</f>
        <v>17.24666666666667</v>
      </c>
      <c r="Y32" s="80"/>
      <c r="Z32" s="80"/>
      <c r="AA32" s="80"/>
      <c r="AB32" s="80"/>
      <c r="AC32" s="80"/>
      <c r="AD32" s="80"/>
      <c r="AE32" s="81">
        <f>'Приложение 1'!Y31/1.2</f>
        <v>3.0275000000000003</v>
      </c>
      <c r="AF32" s="80"/>
      <c r="AG32" s="80"/>
      <c r="AH32" s="80"/>
      <c r="AI32" s="80"/>
      <c r="AJ32" s="80"/>
      <c r="AK32" s="80"/>
      <c r="AL32" s="81">
        <f>'Приложение 1'!AA31/1.2</f>
        <v>0</v>
      </c>
      <c r="AM32" s="80"/>
      <c r="AN32" s="80"/>
      <c r="AO32" s="80"/>
      <c r="AP32" s="80"/>
      <c r="AQ32" s="80"/>
      <c r="AR32" s="80"/>
      <c r="AS32" s="81">
        <f>'Приложение 1'!AF31/1.2</f>
        <v>3.1537467500000003</v>
      </c>
      <c r="AT32" s="80"/>
      <c r="AU32" s="80"/>
      <c r="AV32" s="80"/>
      <c r="AW32" s="80"/>
      <c r="AX32" s="80"/>
      <c r="AY32" s="80"/>
      <c r="AZ32" s="81">
        <f>'Приложение 1'!AK31/1.2</f>
        <v>0</v>
      </c>
      <c r="BA32" s="80"/>
      <c r="BB32" s="80"/>
      <c r="BC32" s="80"/>
      <c r="BD32" s="80"/>
      <c r="BE32" s="80"/>
      <c r="BF32" s="80"/>
      <c r="BG32" s="61">
        <f>'Приложение 1'!AS31/1.2</f>
        <v>3.2802088409282506</v>
      </c>
      <c r="BH32" s="80"/>
      <c r="BI32" s="80"/>
      <c r="BJ32" s="80"/>
      <c r="BK32" s="80"/>
      <c r="BL32" s="80"/>
      <c r="BM32" s="80"/>
      <c r="BN32" s="61">
        <f>'Приложение 1'!AX31/1.2</f>
        <v>0</v>
      </c>
      <c r="BO32" s="80"/>
      <c r="BP32" s="80"/>
      <c r="BQ32" s="80"/>
      <c r="BR32" s="80"/>
      <c r="BS32" s="80"/>
      <c r="BT32" s="80"/>
      <c r="BU32" s="61">
        <f t="shared" si="10"/>
        <v>17.24666666666667</v>
      </c>
      <c r="BV32" s="80"/>
      <c r="BW32" s="80"/>
      <c r="BX32" s="80"/>
      <c r="BY32" s="80"/>
      <c r="BZ32" s="80"/>
      <c r="CA32" s="80"/>
      <c r="CB32" s="61">
        <f t="shared" si="11"/>
        <v>9.4614555909282512</v>
      </c>
      <c r="CF32" s="150">
        <f>CB32/3</f>
        <v>3.1538185303094171</v>
      </c>
    </row>
    <row r="33" spans="1:84" ht="18" customHeight="1" outlineLevel="1" x14ac:dyDescent="0.25">
      <c r="A33" s="45" t="str">
        <f>'Приложение 1'!A32</f>
        <v>3.5.</v>
      </c>
      <c r="B33" s="46" t="str">
        <f>'Приложение 1'!B32</f>
        <v>Мобильный ЦОК</v>
      </c>
      <c r="C33" s="45" t="str">
        <f>'Приложение 1'!C32</f>
        <v>O_D06</v>
      </c>
      <c r="D33" s="80"/>
      <c r="E33" s="80"/>
      <c r="F33" s="80"/>
      <c r="G33" s="80"/>
      <c r="H33" s="80"/>
      <c r="I33" s="80"/>
      <c r="J33" s="81">
        <f t="shared" ref="J33" si="12">BU33</f>
        <v>0</v>
      </c>
      <c r="K33" s="80"/>
      <c r="L33" s="80"/>
      <c r="M33" s="80"/>
      <c r="N33" s="80"/>
      <c r="O33" s="80"/>
      <c r="P33" s="80"/>
      <c r="Q33" s="81">
        <f t="shared" ref="Q33" si="13">CB33</f>
        <v>9.8523958750000009</v>
      </c>
      <c r="R33" s="80"/>
      <c r="S33" s="80"/>
      <c r="T33" s="80"/>
      <c r="U33" s="80"/>
      <c r="V33" s="80"/>
      <c r="W33" s="80"/>
      <c r="X33" s="81">
        <f>'Приложение 1'!Q32/1.2</f>
        <v>0</v>
      </c>
      <c r="Y33" s="80"/>
      <c r="Z33" s="80"/>
      <c r="AA33" s="80"/>
      <c r="AB33" s="80"/>
      <c r="AC33" s="80"/>
      <c r="AD33" s="80"/>
      <c r="AE33" s="81">
        <f>'Приложение 1'!R32/1.2</f>
        <v>0</v>
      </c>
      <c r="AF33" s="80"/>
      <c r="AG33" s="80"/>
      <c r="AH33" s="80"/>
      <c r="AI33" s="80"/>
      <c r="AJ33" s="80"/>
      <c r="AK33" s="80"/>
      <c r="AL33" s="81">
        <f>'Приложение 1'!AA32/1.2</f>
        <v>0</v>
      </c>
      <c r="AM33" s="80"/>
      <c r="AN33" s="80"/>
      <c r="AO33" s="80"/>
      <c r="AP33" s="80"/>
      <c r="AQ33" s="80"/>
      <c r="AR33" s="80"/>
      <c r="AS33" s="81">
        <f>'Приложение 1'!AF32/1.2</f>
        <v>9.8523958750000009</v>
      </c>
      <c r="AT33" s="80"/>
      <c r="AU33" s="80"/>
      <c r="AV33" s="80"/>
      <c r="AW33" s="80"/>
      <c r="AX33" s="80"/>
      <c r="AY33" s="80"/>
      <c r="AZ33" s="81">
        <f>'Приложение 1'!AK32/1.2</f>
        <v>0</v>
      </c>
      <c r="BA33" s="80"/>
      <c r="BB33" s="80"/>
      <c r="BC33" s="80"/>
      <c r="BD33" s="80"/>
      <c r="BE33" s="80"/>
      <c r="BF33" s="80"/>
      <c r="BG33" s="61">
        <f>'Приложение 1'!AS32/1.2</f>
        <v>0</v>
      </c>
      <c r="BH33" s="80"/>
      <c r="BI33" s="80"/>
      <c r="BJ33" s="80"/>
      <c r="BK33" s="80"/>
      <c r="BL33" s="80"/>
      <c r="BM33" s="80"/>
      <c r="BN33" s="61">
        <f>'Приложение 1'!AX32/1.2</f>
        <v>0</v>
      </c>
      <c r="BO33" s="80"/>
      <c r="BP33" s="80"/>
      <c r="BQ33" s="80"/>
      <c r="BR33" s="80"/>
      <c r="BS33" s="80"/>
      <c r="BT33" s="80"/>
      <c r="BU33" s="61">
        <f t="shared" si="10"/>
        <v>0</v>
      </c>
      <c r="BV33" s="80"/>
      <c r="BW33" s="80"/>
      <c r="BX33" s="80"/>
      <c r="BY33" s="80"/>
      <c r="BZ33" s="80"/>
      <c r="CA33" s="80"/>
      <c r="CB33" s="61">
        <f t="shared" si="11"/>
        <v>9.8523958750000009</v>
      </c>
      <c r="CF33" s="150">
        <f>CB33</f>
        <v>9.8523958750000009</v>
      </c>
    </row>
    <row r="34" spans="1:84" ht="18" customHeight="1" outlineLevel="1" x14ac:dyDescent="0.25">
      <c r="A34" s="45" t="str">
        <f>'Приложение 1'!A33</f>
        <v>3.6.</v>
      </c>
      <c r="B34" s="46" t="str">
        <f>'Приложение 1'!B33</f>
        <v>Дизельные генераторы</v>
      </c>
      <c r="C34" s="45" t="str">
        <f>'Приложение 1'!C33</f>
        <v>O_D07</v>
      </c>
      <c r="D34" s="80"/>
      <c r="E34" s="80"/>
      <c r="F34" s="80"/>
      <c r="G34" s="80"/>
      <c r="H34" s="80"/>
      <c r="I34" s="80"/>
      <c r="J34" s="81">
        <f t="shared" ref="J34" si="14">BU34</f>
        <v>0</v>
      </c>
      <c r="K34" s="80"/>
      <c r="L34" s="80"/>
      <c r="M34" s="80"/>
      <c r="N34" s="80"/>
      <c r="O34" s="80"/>
      <c r="P34" s="80"/>
      <c r="Q34" s="81">
        <f t="shared" ref="Q34" si="15">CB34</f>
        <v>6.4403708483333348</v>
      </c>
      <c r="R34" s="80"/>
      <c r="S34" s="80"/>
      <c r="T34" s="80"/>
      <c r="U34" s="80"/>
      <c r="V34" s="80"/>
      <c r="W34" s="80"/>
      <c r="X34" s="81">
        <f>'Приложение 1'!Q33/1.2</f>
        <v>0</v>
      </c>
      <c r="Y34" s="80"/>
      <c r="Z34" s="80"/>
      <c r="AA34" s="80"/>
      <c r="AB34" s="80"/>
      <c r="AC34" s="80"/>
      <c r="AD34" s="80"/>
      <c r="AE34" s="81">
        <f>'Приложение 1'!R33/1.2</f>
        <v>0</v>
      </c>
      <c r="AF34" s="80"/>
      <c r="AG34" s="80"/>
      <c r="AH34" s="80"/>
      <c r="AI34" s="80"/>
      <c r="AJ34" s="80"/>
      <c r="AK34" s="80"/>
      <c r="AL34" s="81">
        <f>'Приложение 1'!AA33/1.2</f>
        <v>0</v>
      </c>
      <c r="AM34" s="80"/>
      <c r="AN34" s="80"/>
      <c r="AO34" s="80"/>
      <c r="AP34" s="80"/>
      <c r="AQ34" s="80"/>
      <c r="AR34" s="80"/>
      <c r="AS34" s="81">
        <f>'Приложение 1'!AF33/1.2</f>
        <v>6.4403708483333348</v>
      </c>
      <c r="AT34" s="80"/>
      <c r="AU34" s="80"/>
      <c r="AV34" s="80"/>
      <c r="AW34" s="80"/>
      <c r="AX34" s="80"/>
      <c r="AY34" s="80"/>
      <c r="AZ34" s="81">
        <f>'Приложение 1'!AK33/1.2</f>
        <v>0</v>
      </c>
      <c r="BA34" s="80"/>
      <c r="BB34" s="80"/>
      <c r="BC34" s="80"/>
      <c r="BD34" s="80"/>
      <c r="BE34" s="80"/>
      <c r="BF34" s="80"/>
      <c r="BG34" s="61">
        <f>'Приложение 1'!AS33/1.2</f>
        <v>0</v>
      </c>
      <c r="BH34" s="80"/>
      <c r="BI34" s="80"/>
      <c r="BJ34" s="80"/>
      <c r="BK34" s="80"/>
      <c r="BL34" s="80"/>
      <c r="BM34" s="80"/>
      <c r="BN34" s="61">
        <f>'Приложение 1'!AX33/1.2</f>
        <v>0</v>
      </c>
      <c r="BO34" s="80"/>
      <c r="BP34" s="80"/>
      <c r="BQ34" s="80"/>
      <c r="BR34" s="80"/>
      <c r="BS34" s="80"/>
      <c r="BT34" s="80"/>
      <c r="BU34" s="61">
        <f t="shared" si="10"/>
        <v>0</v>
      </c>
      <c r="BV34" s="80"/>
      <c r="BW34" s="80"/>
      <c r="BX34" s="80"/>
      <c r="BY34" s="80"/>
      <c r="BZ34" s="80"/>
      <c r="CA34" s="80"/>
      <c r="CB34" s="61">
        <f t="shared" si="11"/>
        <v>6.4403708483333348</v>
      </c>
      <c r="CF34" s="150">
        <f>CB34/5</f>
        <v>1.2880741696666669</v>
      </c>
    </row>
    <row r="35" spans="1:84" ht="18" customHeight="1" outlineLevel="1" x14ac:dyDescent="0.25">
      <c r="A35" s="45" t="str">
        <f>'Приложение 1'!A34</f>
        <v>3.7.</v>
      </c>
      <c r="B35" s="46" t="str">
        <f>'Приложение 1'!B34</f>
        <v>Грузопассажирский фургон ГАЗ</v>
      </c>
      <c r="C35" s="45" t="str">
        <f>'Приложение 1'!C34</f>
        <v>O_D09</v>
      </c>
      <c r="D35" s="80"/>
      <c r="E35" s="80"/>
      <c r="F35" s="80"/>
      <c r="G35" s="80"/>
      <c r="H35" s="80"/>
      <c r="I35" s="80"/>
      <c r="J35" s="81">
        <f t="shared" ref="J35" si="16">BU35</f>
        <v>0</v>
      </c>
      <c r="K35" s="80"/>
      <c r="L35" s="80"/>
      <c r="M35" s="80"/>
      <c r="N35" s="80"/>
      <c r="O35" s="80"/>
      <c r="P35" s="80"/>
      <c r="Q35" s="81">
        <f t="shared" ref="Q35" si="17">CB35</f>
        <v>3.0466666666666669</v>
      </c>
      <c r="R35" s="80"/>
      <c r="S35" s="80"/>
      <c r="T35" s="80"/>
      <c r="U35" s="80"/>
      <c r="V35" s="80"/>
      <c r="W35" s="80"/>
      <c r="X35" s="81">
        <f>'Приложение 1'!Q34/1.2</f>
        <v>0</v>
      </c>
      <c r="Y35" s="80"/>
      <c r="Z35" s="80"/>
      <c r="AA35" s="80"/>
      <c r="AB35" s="80"/>
      <c r="AC35" s="80"/>
      <c r="AD35" s="80"/>
      <c r="AE35" s="81">
        <f>'Приложение 1'!Y34/1.2</f>
        <v>3.0466666666666669</v>
      </c>
      <c r="AF35" s="80"/>
      <c r="AG35" s="80"/>
      <c r="AH35" s="80"/>
      <c r="AI35" s="80"/>
      <c r="AJ35" s="80"/>
      <c r="AK35" s="80"/>
      <c r="AL35" s="81">
        <f>'Приложение 1'!AA34/1.2</f>
        <v>0</v>
      </c>
      <c r="AM35" s="80"/>
      <c r="AN35" s="80"/>
      <c r="AO35" s="80"/>
      <c r="AP35" s="80"/>
      <c r="AQ35" s="80"/>
      <c r="AR35" s="80"/>
      <c r="AS35" s="81">
        <f>'Приложение 1'!AF34/1.2</f>
        <v>0</v>
      </c>
      <c r="AT35" s="80"/>
      <c r="AU35" s="80"/>
      <c r="AV35" s="80"/>
      <c r="AW35" s="80"/>
      <c r="AX35" s="80"/>
      <c r="AY35" s="80"/>
      <c r="AZ35" s="81">
        <f>'Приложение 1'!AK34/1.2</f>
        <v>0</v>
      </c>
      <c r="BA35" s="80"/>
      <c r="BB35" s="80"/>
      <c r="BC35" s="80"/>
      <c r="BD35" s="80"/>
      <c r="BE35" s="80"/>
      <c r="BF35" s="80"/>
      <c r="BG35" s="61">
        <f>'Приложение 1'!AS34/1.2</f>
        <v>0</v>
      </c>
      <c r="BH35" s="80"/>
      <c r="BI35" s="80"/>
      <c r="BJ35" s="80"/>
      <c r="BK35" s="80"/>
      <c r="BL35" s="80"/>
      <c r="BM35" s="80"/>
      <c r="BN35" s="61">
        <f>'Приложение 1'!AX34/1.2</f>
        <v>0</v>
      </c>
      <c r="BO35" s="80"/>
      <c r="BP35" s="80"/>
      <c r="BQ35" s="80"/>
      <c r="BR35" s="80"/>
      <c r="BS35" s="80"/>
      <c r="BT35" s="80"/>
      <c r="BU35" s="61">
        <f t="shared" si="10"/>
        <v>0</v>
      </c>
      <c r="BV35" s="80"/>
      <c r="BW35" s="80"/>
      <c r="BX35" s="80"/>
      <c r="BY35" s="80"/>
      <c r="BZ35" s="80"/>
      <c r="CA35" s="80"/>
      <c r="CB35" s="61">
        <f t="shared" si="11"/>
        <v>3.0466666666666669</v>
      </c>
      <c r="CF35" s="150">
        <f>CB35</f>
        <v>3.0466666666666669</v>
      </c>
    </row>
    <row r="36" spans="1:84" ht="18" customHeight="1" outlineLevel="1" x14ac:dyDescent="0.25">
      <c r="A36" s="45" t="str">
        <f>'Приложение 1'!A35</f>
        <v>3.8.</v>
      </c>
      <c r="B36" s="46" t="str">
        <f>'Приложение 1'!B35</f>
        <v>Вывеска у центрального входа</v>
      </c>
      <c r="C36" s="45" t="str">
        <f>'Приложение 1'!C35</f>
        <v>O_D10</v>
      </c>
      <c r="D36" s="80"/>
      <c r="E36" s="80"/>
      <c r="F36" s="80"/>
      <c r="G36" s="80"/>
      <c r="H36" s="80"/>
      <c r="I36" s="80"/>
      <c r="J36" s="81">
        <f>BU36</f>
        <v>0</v>
      </c>
      <c r="K36" s="80"/>
      <c r="L36" s="80"/>
      <c r="M36" s="80"/>
      <c r="N36" s="80"/>
      <c r="O36" s="80"/>
      <c r="P36" s="80"/>
      <c r="Q36" s="81">
        <f>CB36</f>
        <v>1.2611111100000001</v>
      </c>
      <c r="R36" s="80"/>
      <c r="S36" s="80"/>
      <c r="T36" s="80"/>
      <c r="U36" s="80"/>
      <c r="V36" s="80"/>
      <c r="W36" s="80"/>
      <c r="X36" s="81">
        <f>'Приложение 1'!Q35/1.2</f>
        <v>0</v>
      </c>
      <c r="Y36" s="80"/>
      <c r="Z36" s="80"/>
      <c r="AA36" s="80"/>
      <c r="AB36" s="80"/>
      <c r="AC36" s="80"/>
      <c r="AD36" s="80"/>
      <c r="AE36" s="81">
        <v>1.2611111100000001</v>
      </c>
      <c r="AF36" s="80"/>
      <c r="AG36" s="80"/>
      <c r="AH36" s="80"/>
      <c r="AI36" s="80"/>
      <c r="AJ36" s="80"/>
      <c r="AK36" s="80"/>
      <c r="AL36" s="81">
        <f>'Приложение 1'!AA35/1.2</f>
        <v>0</v>
      </c>
      <c r="AM36" s="80"/>
      <c r="AN36" s="80"/>
      <c r="AO36" s="80"/>
      <c r="AP36" s="80"/>
      <c r="AQ36" s="80"/>
      <c r="AR36" s="80"/>
      <c r="AS36" s="81">
        <v>0</v>
      </c>
      <c r="AT36" s="80"/>
      <c r="AU36" s="80"/>
      <c r="AV36" s="80"/>
      <c r="AW36" s="80"/>
      <c r="AX36" s="80"/>
      <c r="AY36" s="80"/>
      <c r="AZ36" s="81">
        <f>'Приложение 1'!AK35/1.2</f>
        <v>0</v>
      </c>
      <c r="BA36" s="80"/>
      <c r="BB36" s="80"/>
      <c r="BC36" s="80"/>
      <c r="BD36" s="80"/>
      <c r="BE36" s="80"/>
      <c r="BF36" s="80"/>
      <c r="BG36" s="61">
        <f>'Приложение 1'!AS35/1.2</f>
        <v>0</v>
      </c>
      <c r="BH36" s="80"/>
      <c r="BI36" s="80"/>
      <c r="BJ36" s="80"/>
      <c r="BK36" s="80"/>
      <c r="BL36" s="80"/>
      <c r="BM36" s="80"/>
      <c r="BN36" s="61">
        <f>'Приложение 1'!AX35/1.2</f>
        <v>0</v>
      </c>
      <c r="BO36" s="80"/>
      <c r="BP36" s="80"/>
      <c r="BQ36" s="80"/>
      <c r="BR36" s="80"/>
      <c r="BS36" s="80"/>
      <c r="BT36" s="80"/>
      <c r="BU36" s="61">
        <f t="shared" si="10"/>
        <v>0</v>
      </c>
      <c r="BV36" s="80"/>
      <c r="BW36" s="80"/>
      <c r="BX36" s="80"/>
      <c r="BY36" s="80"/>
      <c r="BZ36" s="80"/>
      <c r="CA36" s="80"/>
      <c r="CB36" s="61">
        <f t="shared" si="11"/>
        <v>1.2611111100000001</v>
      </c>
      <c r="CF36" s="150">
        <f>CB36/25</f>
        <v>5.0444444400000003E-2</v>
      </c>
    </row>
    <row r="37" spans="1:84" ht="18" customHeight="1" outlineLevel="1" x14ac:dyDescent="0.25">
      <c r="A37" s="45"/>
      <c r="B37" s="46"/>
      <c r="C37" s="45"/>
      <c r="D37" s="80"/>
      <c r="E37" s="80"/>
      <c r="F37" s="80"/>
      <c r="G37" s="80"/>
      <c r="H37" s="80"/>
      <c r="I37" s="80"/>
      <c r="J37" s="81"/>
      <c r="K37" s="80"/>
      <c r="L37" s="80"/>
      <c r="M37" s="80"/>
      <c r="N37" s="80"/>
      <c r="O37" s="80"/>
      <c r="P37" s="80"/>
      <c r="Q37" s="81"/>
      <c r="R37" s="80"/>
      <c r="S37" s="80"/>
      <c r="T37" s="80"/>
      <c r="U37" s="80"/>
      <c r="V37" s="80"/>
      <c r="W37" s="80"/>
      <c r="X37" s="81"/>
      <c r="Y37" s="80"/>
      <c r="Z37" s="80"/>
      <c r="AA37" s="80"/>
      <c r="AB37" s="80"/>
      <c r="AC37" s="80"/>
      <c r="AD37" s="80"/>
      <c r="AE37" s="81"/>
      <c r="AF37" s="80"/>
      <c r="AG37" s="80"/>
      <c r="AH37" s="80"/>
      <c r="AI37" s="80"/>
      <c r="AJ37" s="80"/>
      <c r="AK37" s="80"/>
      <c r="AL37" s="81"/>
      <c r="AM37" s="80"/>
      <c r="AN37" s="80"/>
      <c r="AO37" s="80"/>
      <c r="AP37" s="80"/>
      <c r="AQ37" s="80"/>
      <c r="AR37" s="80"/>
      <c r="AS37" s="81"/>
      <c r="AT37" s="80"/>
      <c r="AU37" s="80"/>
      <c r="AV37" s="80"/>
      <c r="AW37" s="80"/>
      <c r="AX37" s="80"/>
      <c r="AY37" s="80"/>
      <c r="AZ37" s="81"/>
      <c r="BA37" s="80"/>
      <c r="BB37" s="80"/>
      <c r="BC37" s="80"/>
      <c r="BD37" s="80"/>
      <c r="BE37" s="80"/>
      <c r="BF37" s="80"/>
      <c r="BG37" s="61"/>
      <c r="BH37" s="80"/>
      <c r="BI37" s="80"/>
      <c r="BJ37" s="80"/>
      <c r="BK37" s="80"/>
      <c r="BL37" s="80"/>
      <c r="BM37" s="80"/>
      <c r="BN37" s="61"/>
      <c r="BO37" s="80"/>
      <c r="BP37" s="80"/>
      <c r="BQ37" s="80"/>
      <c r="BR37" s="80"/>
      <c r="BS37" s="80"/>
      <c r="BT37" s="80"/>
      <c r="BU37" s="61"/>
      <c r="BV37" s="80"/>
      <c r="BW37" s="80"/>
      <c r="BX37" s="80"/>
      <c r="BY37" s="80"/>
      <c r="BZ37" s="80"/>
      <c r="CA37" s="80"/>
      <c r="CB37" s="61"/>
      <c r="CF37" s="150"/>
    </row>
    <row r="38" spans="1:84" s="41" customFormat="1" x14ac:dyDescent="0.25">
      <c r="A38" s="42"/>
      <c r="B38" s="82" t="str">
        <f>'Приложение 1'!B37</f>
        <v>ИТОГО</v>
      </c>
      <c r="C38" s="42"/>
      <c r="D38" s="79"/>
      <c r="E38" s="79"/>
      <c r="F38" s="79"/>
      <c r="G38" s="79"/>
      <c r="H38" s="79"/>
      <c r="I38" s="79"/>
      <c r="J38" s="57">
        <f>J15+J25+J28</f>
        <v>1338.9547904321116</v>
      </c>
      <c r="K38" s="79"/>
      <c r="L38" s="79"/>
      <c r="M38" s="79"/>
      <c r="N38" s="79"/>
      <c r="O38" s="79"/>
      <c r="P38" s="79"/>
      <c r="Q38" s="57">
        <f>Q15+Q25+Q28</f>
        <v>1277.3681330362397</v>
      </c>
      <c r="R38" s="79"/>
      <c r="S38" s="79"/>
      <c r="T38" s="79"/>
      <c r="U38" s="79"/>
      <c r="V38" s="79"/>
      <c r="W38" s="79"/>
      <c r="X38" s="57">
        <f>X15+X25+X28</f>
        <v>190.03833333333333</v>
      </c>
      <c r="Y38" s="79"/>
      <c r="Z38" s="79"/>
      <c r="AA38" s="79"/>
      <c r="AB38" s="79"/>
      <c r="AC38" s="79"/>
      <c r="AD38" s="79"/>
      <c r="AE38" s="57">
        <f>AE15+AE25+AE28</f>
        <v>148.22663407666667</v>
      </c>
      <c r="AF38" s="79"/>
      <c r="AG38" s="79"/>
      <c r="AH38" s="79"/>
      <c r="AI38" s="79"/>
      <c r="AJ38" s="79"/>
      <c r="AK38" s="79"/>
      <c r="AL38" s="57">
        <f>AL15+AL25+AL28</f>
        <v>247.00023400000003</v>
      </c>
      <c r="AM38" s="79"/>
      <c r="AN38" s="79"/>
      <c r="AO38" s="79"/>
      <c r="AP38" s="79"/>
      <c r="AQ38" s="79"/>
      <c r="AR38" s="79"/>
      <c r="AS38" s="57">
        <f>AS15+AS25+AS28</f>
        <v>194.60412850306668</v>
      </c>
      <c r="AT38" s="79"/>
      <c r="AU38" s="79"/>
      <c r="AV38" s="79"/>
      <c r="AW38" s="79"/>
      <c r="AX38" s="79"/>
      <c r="AY38" s="79"/>
      <c r="AZ38" s="57">
        <f>AZ15+AZ25+AZ28</f>
        <v>345.90976599999999</v>
      </c>
      <c r="BA38" s="79"/>
      <c r="BB38" s="79"/>
      <c r="BC38" s="79"/>
      <c r="BD38" s="79"/>
      <c r="BE38" s="79"/>
      <c r="BF38" s="79"/>
      <c r="BG38" s="57">
        <f>BG15+BG25+BG28</f>
        <v>378.53091335772825</v>
      </c>
      <c r="BH38" s="79"/>
      <c r="BI38" s="79"/>
      <c r="BJ38" s="79"/>
      <c r="BK38" s="79"/>
      <c r="BL38" s="79"/>
      <c r="BM38" s="79"/>
      <c r="BN38" s="57">
        <f>BN15+BN25+BN28</f>
        <v>556.00645709877801</v>
      </c>
      <c r="BO38" s="79"/>
      <c r="BP38" s="79"/>
      <c r="BQ38" s="79"/>
      <c r="BR38" s="79"/>
      <c r="BS38" s="79"/>
      <c r="BT38" s="79"/>
      <c r="BU38" s="57">
        <f>BU15+BU25+BU28</f>
        <v>1338.9547904321116</v>
      </c>
      <c r="BV38" s="79"/>
      <c r="BW38" s="79"/>
      <c r="BX38" s="79"/>
      <c r="BY38" s="79"/>
      <c r="BZ38" s="79"/>
      <c r="CA38" s="79"/>
      <c r="CB38" s="57">
        <f>CB15+CB25+CB28</f>
        <v>1277.3681330362397</v>
      </c>
    </row>
    <row r="39" spans="1:84" collapsed="1" x14ac:dyDescent="0.25"/>
    <row r="40" spans="1:84" ht="23.25" hidden="1" customHeight="1" outlineLevel="1" x14ac:dyDescent="0.25">
      <c r="A40" s="192" t="s">
        <v>52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</row>
    <row r="41" spans="1:84" ht="23.25" hidden="1" customHeight="1" outlineLevel="1" x14ac:dyDescent="0.25">
      <c r="A41" s="192" t="s">
        <v>53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</row>
    <row r="42" spans="1:84" ht="37.5" hidden="1" customHeight="1" outlineLevel="1" x14ac:dyDescent="0.25">
      <c r="A42" s="204" t="s">
        <v>73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</row>
    <row r="43" spans="1:84" ht="16.5" hidden="1" customHeight="1" outlineLevel="1" x14ac:dyDescent="0.25">
      <c r="A43" s="204" t="s">
        <v>74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</row>
    <row r="44" spans="1:84" ht="19.5" hidden="1" customHeight="1" outlineLevel="1" x14ac:dyDescent="0.25">
      <c r="A44" s="204" t="s">
        <v>95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204"/>
      <c r="BR44" s="204"/>
      <c r="BS44" s="204"/>
      <c r="BT44" s="204"/>
      <c r="BU44" s="204"/>
    </row>
    <row r="45" spans="1:84" ht="19.5" hidden="1" customHeight="1" outlineLevel="1" x14ac:dyDescent="0.25">
      <c r="A45" s="204" t="s">
        <v>96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4"/>
      <c r="BN45" s="204"/>
      <c r="BO45" s="204"/>
      <c r="BP45" s="204"/>
      <c r="BQ45" s="204"/>
      <c r="BR45" s="204"/>
      <c r="BS45" s="204"/>
      <c r="BT45" s="204"/>
      <c r="BU45" s="204"/>
    </row>
    <row r="46" spans="1:84" ht="38.25" hidden="1" customHeight="1" outlineLevel="1" x14ac:dyDescent="0.25">
      <c r="A46" s="233" t="s">
        <v>110</v>
      </c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</row>
    <row r="47" spans="1:84" ht="16.5" customHeight="1" collapsed="1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129"/>
      <c r="Z47" s="129"/>
      <c r="AA47" s="129"/>
      <c r="AB47" s="129"/>
      <c r="AC47" s="129"/>
      <c r="AD47" s="129"/>
      <c r="AE47" s="167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129"/>
      <c r="BI47" s="129"/>
      <c r="BJ47" s="129"/>
      <c r="BK47" s="129"/>
      <c r="BL47" s="129"/>
      <c r="BM47" s="129"/>
      <c r="BN47" s="129"/>
      <c r="BO47" s="83"/>
      <c r="BP47" s="83"/>
      <c r="BQ47" s="83"/>
      <c r="BR47" s="83"/>
      <c r="BS47" s="83"/>
      <c r="BT47" s="83"/>
      <c r="BU47" s="83"/>
      <c r="CB47" s="35"/>
    </row>
    <row r="48" spans="1:84" x14ac:dyDescent="0.25">
      <c r="AE48" s="231"/>
      <c r="AF48" s="231"/>
      <c r="AG48" s="231"/>
      <c r="AH48" s="231"/>
    </row>
    <row r="49" spans="2:20" ht="31.5" outlineLevel="1" x14ac:dyDescent="0.25">
      <c r="B49" s="187" t="s">
        <v>318</v>
      </c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Q49" s="34"/>
      <c r="R49" s="34"/>
      <c r="S49" s="34"/>
      <c r="T49" s="1" t="s">
        <v>319</v>
      </c>
    </row>
    <row r="50" spans="2:20" outlineLevel="1" x14ac:dyDescent="0.25"/>
  </sheetData>
  <mergeCells count="38">
    <mergeCell ref="AE48:AH48"/>
    <mergeCell ref="A4:AL4"/>
    <mergeCell ref="A5:AL5"/>
    <mergeCell ref="A7:AL7"/>
    <mergeCell ref="A8:AL8"/>
    <mergeCell ref="A9:AL9"/>
    <mergeCell ref="A46:BU46"/>
    <mergeCell ref="A40:BU40"/>
    <mergeCell ref="A41:BU41"/>
    <mergeCell ref="A42:BU42"/>
    <mergeCell ref="A43:BU43"/>
    <mergeCell ref="A44:BU44"/>
    <mergeCell ref="Y11:AE11"/>
    <mergeCell ref="Y12:AE12"/>
    <mergeCell ref="BH11:BN11"/>
    <mergeCell ref="BH12:BN12"/>
    <mergeCell ref="BV12:CB12"/>
    <mergeCell ref="A10:A13"/>
    <mergeCell ref="B10:B13"/>
    <mergeCell ref="C10:C13"/>
    <mergeCell ref="D10:Q11"/>
    <mergeCell ref="R10:CB10"/>
    <mergeCell ref="R11:X11"/>
    <mergeCell ref="AF11:AL11"/>
    <mergeCell ref="AM11:AS11"/>
    <mergeCell ref="AT11:AZ11"/>
    <mergeCell ref="BA11:BG11"/>
    <mergeCell ref="BO11:BU11"/>
    <mergeCell ref="BV11:CB11"/>
    <mergeCell ref="D12:J12"/>
    <mergeCell ref="K12:Q12"/>
    <mergeCell ref="R12:X12"/>
    <mergeCell ref="A45:BU45"/>
    <mergeCell ref="AM12:AS12"/>
    <mergeCell ref="AT12:AZ12"/>
    <mergeCell ref="BA12:BG12"/>
    <mergeCell ref="BO12:BU12"/>
    <mergeCell ref="AF12:AL12"/>
  </mergeCells>
  <pageMargins left="0.35433070866141736" right="0.35433070866141736" top="0.39370078740157483" bottom="0.35433070866141736" header="0.31496062992125984" footer="0.15748031496062992"/>
  <pageSetup paperSize="9" scale="50" fitToWidth="2" orientation="landscape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AW88"/>
  <sheetViews>
    <sheetView zoomScale="80" zoomScaleNormal="80" workbookViewId="0">
      <pane xSplit="3" ySplit="16" topLeftCell="D17" activePane="bottomRight" state="frozen"/>
      <selection activeCell="D44" sqref="D44"/>
      <selection pane="topRight"/>
      <selection pane="bottomLeft"/>
      <selection pane="bottomRight" activeCell="J66" sqref="J66"/>
    </sheetView>
  </sheetViews>
  <sheetFormatPr defaultColWidth="9" defaultRowHeight="15.75" outlineLevelRow="1" outlineLevelCol="1" x14ac:dyDescent="0.25"/>
  <cols>
    <col min="1" max="1" width="8.875" style="85" bestFit="1" customWidth="1"/>
    <col min="2" max="2" width="60.75" style="86" bestFit="1" customWidth="1"/>
    <col min="3" max="3" width="16.375" style="84" hidden="1" customWidth="1"/>
    <col min="4" max="4" width="17.875" style="84" customWidth="1"/>
    <col min="5" max="5" width="19.375" style="84" customWidth="1"/>
    <col min="6" max="6" width="17.75" style="84" customWidth="1"/>
    <col min="7" max="7" width="19.375" style="84" customWidth="1" outlineLevel="1"/>
    <col min="8" max="8" width="17.75" style="84" customWidth="1"/>
    <col min="9" max="9" width="19.375" style="84" customWidth="1" outlineLevel="1"/>
    <col min="10" max="10" width="17.75" style="84" customWidth="1" outlineLevel="1"/>
    <col min="11" max="11" width="17.75" style="84" customWidth="1"/>
    <col min="12" max="12" width="19.25" style="84" customWidth="1" outlineLevel="1"/>
    <col min="13" max="253" width="9" style="84" bestFit="1"/>
    <col min="254" max="254" width="8.875" style="84" bestFit="1" customWidth="1"/>
    <col min="255" max="255" width="72.75" style="84" bestFit="1" customWidth="1"/>
    <col min="256" max="256" width="10.75" style="84" bestFit="1" customWidth="1"/>
    <col min="257" max="257" width="8.625" style="84" bestFit="1" customWidth="1"/>
    <col min="258" max="258" width="9" style="84" bestFit="1" customWidth="1"/>
    <col min="259" max="259" width="13.375" style="84" bestFit="1" customWidth="1"/>
    <col min="260" max="260" width="17.125" style="84" bestFit="1" customWidth="1"/>
    <col min="261" max="261" width="13.25" style="84" bestFit="1" customWidth="1"/>
    <col min="262" max="262" width="17.375" style="84" bestFit="1" customWidth="1"/>
    <col min="263" max="263" width="13.125" style="84" bestFit="1" customWidth="1"/>
    <col min="264" max="264" width="16.5" style="84" bestFit="1" customWidth="1"/>
    <col min="265" max="265" width="13.25" style="84" bestFit="1" customWidth="1"/>
    <col min="266" max="266" width="17.125" style="84" bestFit="1" customWidth="1"/>
    <col min="267" max="267" width="91.875" style="84" bestFit="1" customWidth="1"/>
    <col min="268" max="268" width="157.375" style="84" bestFit="1" customWidth="1"/>
    <col min="269" max="509" width="9" style="84" bestFit="1"/>
    <col min="510" max="510" width="8.875" style="84" bestFit="1" customWidth="1"/>
    <col min="511" max="511" width="72.75" style="84" bestFit="1" customWidth="1"/>
    <col min="512" max="512" width="10.75" style="84" bestFit="1" customWidth="1"/>
    <col min="513" max="513" width="8.625" style="84" bestFit="1" customWidth="1"/>
    <col min="514" max="514" width="9" style="84" bestFit="1" customWidth="1"/>
    <col min="515" max="515" width="13.375" style="84" bestFit="1" customWidth="1"/>
    <col min="516" max="516" width="17.125" style="84" bestFit="1" customWidth="1"/>
    <col min="517" max="517" width="13.25" style="84" bestFit="1" customWidth="1"/>
    <col min="518" max="518" width="17.375" style="84" bestFit="1" customWidth="1"/>
    <col min="519" max="519" width="13.125" style="84" bestFit="1" customWidth="1"/>
    <col min="520" max="520" width="16.5" style="84" bestFit="1" customWidth="1"/>
    <col min="521" max="521" width="13.25" style="84" bestFit="1" customWidth="1"/>
    <col min="522" max="522" width="17.125" style="84" bestFit="1" customWidth="1"/>
    <col min="523" max="523" width="91.875" style="84" bestFit="1" customWidth="1"/>
    <col min="524" max="524" width="157.375" style="84" bestFit="1" customWidth="1"/>
    <col min="525" max="765" width="9" style="84" bestFit="1"/>
    <col min="766" max="766" width="8.875" style="84" bestFit="1" customWidth="1"/>
    <col min="767" max="767" width="72.75" style="84" bestFit="1" customWidth="1"/>
    <col min="768" max="768" width="10.75" style="84" bestFit="1" customWidth="1"/>
    <col min="769" max="769" width="8.625" style="84" bestFit="1" customWidth="1"/>
    <col min="770" max="770" width="9" style="84" bestFit="1" customWidth="1"/>
    <col min="771" max="771" width="13.375" style="84" bestFit="1" customWidth="1"/>
    <col min="772" max="772" width="17.125" style="84" bestFit="1" customWidth="1"/>
    <col min="773" max="773" width="13.25" style="84" bestFit="1" customWidth="1"/>
    <col min="774" max="774" width="17.375" style="84" bestFit="1" customWidth="1"/>
    <col min="775" max="775" width="13.125" style="84" bestFit="1" customWidth="1"/>
    <col min="776" max="776" width="16.5" style="84" bestFit="1" customWidth="1"/>
    <col min="777" max="777" width="13.25" style="84" bestFit="1" customWidth="1"/>
    <col min="778" max="778" width="17.125" style="84" bestFit="1" customWidth="1"/>
    <col min="779" max="779" width="91.875" style="84" bestFit="1" customWidth="1"/>
    <col min="780" max="780" width="157.375" style="84" bestFit="1" customWidth="1"/>
    <col min="781" max="1021" width="9" style="84" bestFit="1"/>
    <col min="1022" max="1022" width="8.875" style="84" bestFit="1" customWidth="1"/>
    <col min="1023" max="1023" width="72.75" style="84" bestFit="1" customWidth="1"/>
    <col min="1024" max="1024" width="10.75" style="84" bestFit="1" customWidth="1"/>
    <col min="1025" max="1025" width="8.625" style="84" bestFit="1" customWidth="1"/>
    <col min="1026" max="1026" width="9" style="84" bestFit="1" customWidth="1"/>
    <col min="1027" max="1027" width="13.375" style="84" bestFit="1" customWidth="1"/>
    <col min="1028" max="1028" width="17.125" style="84" bestFit="1" customWidth="1"/>
    <col min="1029" max="1029" width="13.25" style="84" bestFit="1" customWidth="1"/>
    <col min="1030" max="1030" width="17.375" style="84" bestFit="1" customWidth="1"/>
    <col min="1031" max="1031" width="13.125" style="84" bestFit="1" customWidth="1"/>
    <col min="1032" max="1032" width="16.5" style="84" bestFit="1" customWidth="1"/>
    <col min="1033" max="1033" width="13.25" style="84" bestFit="1" customWidth="1"/>
    <col min="1034" max="1034" width="17.125" style="84" bestFit="1" customWidth="1"/>
    <col min="1035" max="1035" width="91.875" style="84" bestFit="1" customWidth="1"/>
    <col min="1036" max="1036" width="157.375" style="84" bestFit="1" customWidth="1"/>
    <col min="1037" max="1277" width="9" style="84" bestFit="1"/>
    <col min="1278" max="1278" width="8.875" style="84" bestFit="1" customWidth="1"/>
    <col min="1279" max="1279" width="72.75" style="84" bestFit="1" customWidth="1"/>
    <col min="1280" max="1280" width="10.75" style="84" bestFit="1" customWidth="1"/>
    <col min="1281" max="1281" width="8.625" style="84" bestFit="1" customWidth="1"/>
    <col min="1282" max="1282" width="9" style="84" bestFit="1" customWidth="1"/>
    <col min="1283" max="1283" width="13.375" style="84" bestFit="1" customWidth="1"/>
    <col min="1284" max="1284" width="17.125" style="84" bestFit="1" customWidth="1"/>
    <col min="1285" max="1285" width="13.25" style="84" bestFit="1" customWidth="1"/>
    <col min="1286" max="1286" width="17.375" style="84" bestFit="1" customWidth="1"/>
    <col min="1287" max="1287" width="13.125" style="84" bestFit="1" customWidth="1"/>
    <col min="1288" max="1288" width="16.5" style="84" bestFit="1" customWidth="1"/>
    <col min="1289" max="1289" width="13.25" style="84" bestFit="1" customWidth="1"/>
    <col min="1290" max="1290" width="17.125" style="84" bestFit="1" customWidth="1"/>
    <col min="1291" max="1291" width="91.875" style="84" bestFit="1" customWidth="1"/>
    <col min="1292" max="1292" width="157.375" style="84" bestFit="1" customWidth="1"/>
    <col min="1293" max="1533" width="9" style="84" bestFit="1"/>
    <col min="1534" max="1534" width="8.875" style="84" bestFit="1" customWidth="1"/>
    <col min="1535" max="1535" width="72.75" style="84" bestFit="1" customWidth="1"/>
    <col min="1536" max="1536" width="10.75" style="84" bestFit="1" customWidth="1"/>
    <col min="1537" max="1537" width="8.625" style="84" bestFit="1" customWidth="1"/>
    <col min="1538" max="1538" width="9" style="84" bestFit="1" customWidth="1"/>
    <col min="1539" max="1539" width="13.375" style="84" bestFit="1" customWidth="1"/>
    <col min="1540" max="1540" width="17.125" style="84" bestFit="1" customWidth="1"/>
    <col min="1541" max="1541" width="13.25" style="84" bestFit="1" customWidth="1"/>
    <col min="1542" max="1542" width="17.375" style="84" bestFit="1" customWidth="1"/>
    <col min="1543" max="1543" width="13.125" style="84" bestFit="1" customWidth="1"/>
    <col min="1544" max="1544" width="16.5" style="84" bestFit="1" customWidth="1"/>
    <col min="1545" max="1545" width="13.25" style="84" bestFit="1" customWidth="1"/>
    <col min="1546" max="1546" width="17.125" style="84" bestFit="1" customWidth="1"/>
    <col min="1547" max="1547" width="91.875" style="84" bestFit="1" customWidth="1"/>
    <col min="1548" max="1548" width="157.375" style="84" bestFit="1" customWidth="1"/>
    <col min="1549" max="1789" width="9" style="84" bestFit="1"/>
    <col min="1790" max="1790" width="8.875" style="84" bestFit="1" customWidth="1"/>
    <col min="1791" max="1791" width="72.75" style="84" bestFit="1" customWidth="1"/>
    <col min="1792" max="1792" width="10.75" style="84" bestFit="1" customWidth="1"/>
    <col min="1793" max="1793" width="8.625" style="84" bestFit="1" customWidth="1"/>
    <col min="1794" max="1794" width="9" style="84" bestFit="1" customWidth="1"/>
    <col min="1795" max="1795" width="13.375" style="84" bestFit="1" customWidth="1"/>
    <col min="1796" max="1796" width="17.125" style="84" bestFit="1" customWidth="1"/>
    <col min="1797" max="1797" width="13.25" style="84" bestFit="1" customWidth="1"/>
    <col min="1798" max="1798" width="17.375" style="84" bestFit="1" customWidth="1"/>
    <col min="1799" max="1799" width="13.125" style="84" bestFit="1" customWidth="1"/>
    <col min="1800" max="1800" width="16.5" style="84" bestFit="1" customWidth="1"/>
    <col min="1801" max="1801" width="13.25" style="84" bestFit="1" customWidth="1"/>
    <col min="1802" max="1802" width="17.125" style="84" bestFit="1" customWidth="1"/>
    <col min="1803" max="1803" width="91.875" style="84" bestFit="1" customWidth="1"/>
    <col min="1804" max="1804" width="157.375" style="84" bestFit="1" customWidth="1"/>
    <col min="1805" max="2045" width="9" style="84" bestFit="1"/>
    <col min="2046" max="2046" width="8.875" style="84" bestFit="1" customWidth="1"/>
    <col min="2047" max="2047" width="72.75" style="84" bestFit="1" customWidth="1"/>
    <col min="2048" max="2048" width="10.75" style="84" bestFit="1" customWidth="1"/>
    <col min="2049" max="2049" width="8.625" style="84" bestFit="1" customWidth="1"/>
    <col min="2050" max="2050" width="9" style="84" bestFit="1" customWidth="1"/>
    <col min="2051" max="2051" width="13.375" style="84" bestFit="1" customWidth="1"/>
    <col min="2052" max="2052" width="17.125" style="84" bestFit="1" customWidth="1"/>
    <col min="2053" max="2053" width="13.25" style="84" bestFit="1" customWidth="1"/>
    <col min="2054" max="2054" width="17.375" style="84" bestFit="1" customWidth="1"/>
    <col min="2055" max="2055" width="13.125" style="84" bestFit="1" customWidth="1"/>
    <col min="2056" max="2056" width="16.5" style="84" bestFit="1" customWidth="1"/>
    <col min="2057" max="2057" width="13.25" style="84" bestFit="1" customWidth="1"/>
    <col min="2058" max="2058" width="17.125" style="84" bestFit="1" customWidth="1"/>
    <col min="2059" max="2059" width="91.875" style="84" bestFit="1" customWidth="1"/>
    <col min="2060" max="2060" width="157.375" style="84" bestFit="1" customWidth="1"/>
    <col min="2061" max="2301" width="9" style="84" bestFit="1"/>
    <col min="2302" max="2302" width="8.875" style="84" bestFit="1" customWidth="1"/>
    <col min="2303" max="2303" width="72.75" style="84" bestFit="1" customWidth="1"/>
    <col min="2304" max="2304" width="10.75" style="84" bestFit="1" customWidth="1"/>
    <col min="2305" max="2305" width="8.625" style="84" bestFit="1" customWidth="1"/>
    <col min="2306" max="2306" width="9" style="84" bestFit="1" customWidth="1"/>
    <col min="2307" max="2307" width="13.375" style="84" bestFit="1" customWidth="1"/>
    <col min="2308" max="2308" width="17.125" style="84" bestFit="1" customWidth="1"/>
    <col min="2309" max="2309" width="13.25" style="84" bestFit="1" customWidth="1"/>
    <col min="2310" max="2310" width="17.375" style="84" bestFit="1" customWidth="1"/>
    <col min="2311" max="2311" width="13.125" style="84" bestFit="1" customWidth="1"/>
    <col min="2312" max="2312" width="16.5" style="84" bestFit="1" customWidth="1"/>
    <col min="2313" max="2313" width="13.25" style="84" bestFit="1" customWidth="1"/>
    <col min="2314" max="2314" width="17.125" style="84" bestFit="1" customWidth="1"/>
    <col min="2315" max="2315" width="91.875" style="84" bestFit="1" customWidth="1"/>
    <col min="2316" max="2316" width="157.375" style="84" bestFit="1" customWidth="1"/>
    <col min="2317" max="2557" width="9" style="84" bestFit="1"/>
    <col min="2558" max="2558" width="8.875" style="84" bestFit="1" customWidth="1"/>
    <col min="2559" max="2559" width="72.75" style="84" bestFit="1" customWidth="1"/>
    <col min="2560" max="2560" width="10.75" style="84" bestFit="1" customWidth="1"/>
    <col min="2561" max="2561" width="8.625" style="84" bestFit="1" customWidth="1"/>
    <col min="2562" max="2562" width="9" style="84" bestFit="1" customWidth="1"/>
    <col min="2563" max="2563" width="13.375" style="84" bestFit="1" customWidth="1"/>
    <col min="2564" max="2564" width="17.125" style="84" bestFit="1" customWidth="1"/>
    <col min="2565" max="2565" width="13.25" style="84" bestFit="1" customWidth="1"/>
    <col min="2566" max="2566" width="17.375" style="84" bestFit="1" customWidth="1"/>
    <col min="2567" max="2567" width="13.125" style="84" bestFit="1" customWidth="1"/>
    <col min="2568" max="2568" width="16.5" style="84" bestFit="1" customWidth="1"/>
    <col min="2569" max="2569" width="13.25" style="84" bestFit="1" customWidth="1"/>
    <col min="2570" max="2570" width="17.125" style="84" bestFit="1" customWidth="1"/>
    <col min="2571" max="2571" width="91.875" style="84" bestFit="1" customWidth="1"/>
    <col min="2572" max="2572" width="157.375" style="84" bestFit="1" customWidth="1"/>
    <col min="2573" max="2813" width="9" style="84" bestFit="1"/>
    <col min="2814" max="2814" width="8.875" style="84" bestFit="1" customWidth="1"/>
    <col min="2815" max="2815" width="72.75" style="84" bestFit="1" customWidth="1"/>
    <col min="2816" max="2816" width="10.75" style="84" bestFit="1" customWidth="1"/>
    <col min="2817" max="2817" width="8.625" style="84" bestFit="1" customWidth="1"/>
    <col min="2818" max="2818" width="9" style="84" bestFit="1" customWidth="1"/>
    <col min="2819" max="2819" width="13.375" style="84" bestFit="1" customWidth="1"/>
    <col min="2820" max="2820" width="17.125" style="84" bestFit="1" customWidth="1"/>
    <col min="2821" max="2821" width="13.25" style="84" bestFit="1" customWidth="1"/>
    <col min="2822" max="2822" width="17.375" style="84" bestFit="1" customWidth="1"/>
    <col min="2823" max="2823" width="13.125" style="84" bestFit="1" customWidth="1"/>
    <col min="2824" max="2824" width="16.5" style="84" bestFit="1" customWidth="1"/>
    <col min="2825" max="2825" width="13.25" style="84" bestFit="1" customWidth="1"/>
    <col min="2826" max="2826" width="17.125" style="84" bestFit="1" customWidth="1"/>
    <col min="2827" max="2827" width="91.875" style="84" bestFit="1" customWidth="1"/>
    <col min="2828" max="2828" width="157.375" style="84" bestFit="1" customWidth="1"/>
    <col min="2829" max="3069" width="9" style="84" bestFit="1"/>
    <col min="3070" max="3070" width="8.875" style="84" bestFit="1" customWidth="1"/>
    <col min="3071" max="3071" width="72.75" style="84" bestFit="1" customWidth="1"/>
    <col min="3072" max="3072" width="10.75" style="84" bestFit="1" customWidth="1"/>
    <col min="3073" max="3073" width="8.625" style="84" bestFit="1" customWidth="1"/>
    <col min="3074" max="3074" width="9" style="84" bestFit="1" customWidth="1"/>
    <col min="3075" max="3075" width="13.375" style="84" bestFit="1" customWidth="1"/>
    <col min="3076" max="3076" width="17.125" style="84" bestFit="1" customWidth="1"/>
    <col min="3077" max="3077" width="13.25" style="84" bestFit="1" customWidth="1"/>
    <col min="3078" max="3078" width="17.375" style="84" bestFit="1" customWidth="1"/>
    <col min="3079" max="3079" width="13.125" style="84" bestFit="1" customWidth="1"/>
    <col min="3080" max="3080" width="16.5" style="84" bestFit="1" customWidth="1"/>
    <col min="3081" max="3081" width="13.25" style="84" bestFit="1" customWidth="1"/>
    <col min="3082" max="3082" width="17.125" style="84" bestFit="1" customWidth="1"/>
    <col min="3083" max="3083" width="91.875" style="84" bestFit="1" customWidth="1"/>
    <col min="3084" max="3084" width="157.375" style="84" bestFit="1" customWidth="1"/>
    <col min="3085" max="3325" width="9" style="84" bestFit="1"/>
    <col min="3326" max="3326" width="8.875" style="84" bestFit="1" customWidth="1"/>
    <col min="3327" max="3327" width="72.75" style="84" bestFit="1" customWidth="1"/>
    <col min="3328" max="3328" width="10.75" style="84" bestFit="1" customWidth="1"/>
    <col min="3329" max="3329" width="8.625" style="84" bestFit="1" customWidth="1"/>
    <col min="3330" max="3330" width="9" style="84" bestFit="1" customWidth="1"/>
    <col min="3331" max="3331" width="13.375" style="84" bestFit="1" customWidth="1"/>
    <col min="3332" max="3332" width="17.125" style="84" bestFit="1" customWidth="1"/>
    <col min="3333" max="3333" width="13.25" style="84" bestFit="1" customWidth="1"/>
    <col min="3334" max="3334" width="17.375" style="84" bestFit="1" customWidth="1"/>
    <col min="3335" max="3335" width="13.125" style="84" bestFit="1" customWidth="1"/>
    <col min="3336" max="3336" width="16.5" style="84" bestFit="1" customWidth="1"/>
    <col min="3337" max="3337" width="13.25" style="84" bestFit="1" customWidth="1"/>
    <col min="3338" max="3338" width="17.125" style="84" bestFit="1" customWidth="1"/>
    <col min="3339" max="3339" width="91.875" style="84" bestFit="1" customWidth="1"/>
    <col min="3340" max="3340" width="157.375" style="84" bestFit="1" customWidth="1"/>
    <col min="3341" max="3581" width="9" style="84" bestFit="1"/>
    <col min="3582" max="3582" width="8.875" style="84" bestFit="1" customWidth="1"/>
    <col min="3583" max="3583" width="72.75" style="84" bestFit="1" customWidth="1"/>
    <col min="3584" max="3584" width="10.75" style="84" bestFit="1" customWidth="1"/>
    <col min="3585" max="3585" width="8.625" style="84" bestFit="1" customWidth="1"/>
    <col min="3586" max="3586" width="9" style="84" bestFit="1" customWidth="1"/>
    <col min="3587" max="3587" width="13.375" style="84" bestFit="1" customWidth="1"/>
    <col min="3588" max="3588" width="17.125" style="84" bestFit="1" customWidth="1"/>
    <col min="3589" max="3589" width="13.25" style="84" bestFit="1" customWidth="1"/>
    <col min="3590" max="3590" width="17.375" style="84" bestFit="1" customWidth="1"/>
    <col min="3591" max="3591" width="13.125" style="84" bestFit="1" customWidth="1"/>
    <col min="3592" max="3592" width="16.5" style="84" bestFit="1" customWidth="1"/>
    <col min="3593" max="3593" width="13.25" style="84" bestFit="1" customWidth="1"/>
    <col min="3594" max="3594" width="17.125" style="84" bestFit="1" customWidth="1"/>
    <col min="3595" max="3595" width="91.875" style="84" bestFit="1" customWidth="1"/>
    <col min="3596" max="3596" width="157.375" style="84" bestFit="1" customWidth="1"/>
    <col min="3597" max="3837" width="9" style="84" bestFit="1"/>
    <col min="3838" max="3838" width="8.875" style="84" bestFit="1" customWidth="1"/>
    <col min="3839" max="3839" width="72.75" style="84" bestFit="1" customWidth="1"/>
    <col min="3840" max="3840" width="10.75" style="84" bestFit="1" customWidth="1"/>
    <col min="3841" max="3841" width="8.625" style="84" bestFit="1" customWidth="1"/>
    <col min="3842" max="3842" width="9" style="84" bestFit="1" customWidth="1"/>
    <col min="3843" max="3843" width="13.375" style="84" bestFit="1" customWidth="1"/>
    <col min="3844" max="3844" width="17.125" style="84" bestFit="1" customWidth="1"/>
    <col min="3845" max="3845" width="13.25" style="84" bestFit="1" customWidth="1"/>
    <col min="3846" max="3846" width="17.375" style="84" bestFit="1" customWidth="1"/>
    <col min="3847" max="3847" width="13.125" style="84" bestFit="1" customWidth="1"/>
    <col min="3848" max="3848" width="16.5" style="84" bestFit="1" customWidth="1"/>
    <col min="3849" max="3849" width="13.25" style="84" bestFit="1" customWidth="1"/>
    <col min="3850" max="3850" width="17.125" style="84" bestFit="1" customWidth="1"/>
    <col min="3851" max="3851" width="91.875" style="84" bestFit="1" customWidth="1"/>
    <col min="3852" max="3852" width="157.375" style="84" bestFit="1" customWidth="1"/>
    <col min="3853" max="4093" width="9" style="84" bestFit="1"/>
    <col min="4094" max="4094" width="8.875" style="84" bestFit="1" customWidth="1"/>
    <col min="4095" max="4095" width="72.75" style="84" bestFit="1" customWidth="1"/>
    <col min="4096" max="4096" width="10.75" style="84" bestFit="1" customWidth="1"/>
    <col min="4097" max="4097" width="8.625" style="84" bestFit="1" customWidth="1"/>
    <col min="4098" max="4098" width="9" style="84" bestFit="1" customWidth="1"/>
    <col min="4099" max="4099" width="13.375" style="84" bestFit="1" customWidth="1"/>
    <col min="4100" max="4100" width="17.125" style="84" bestFit="1" customWidth="1"/>
    <col min="4101" max="4101" width="13.25" style="84" bestFit="1" customWidth="1"/>
    <col min="4102" max="4102" width="17.375" style="84" bestFit="1" customWidth="1"/>
    <col min="4103" max="4103" width="13.125" style="84" bestFit="1" customWidth="1"/>
    <col min="4104" max="4104" width="16.5" style="84" bestFit="1" customWidth="1"/>
    <col min="4105" max="4105" width="13.25" style="84" bestFit="1" customWidth="1"/>
    <col min="4106" max="4106" width="17.125" style="84" bestFit="1" customWidth="1"/>
    <col min="4107" max="4107" width="91.875" style="84" bestFit="1" customWidth="1"/>
    <col min="4108" max="4108" width="157.375" style="84" bestFit="1" customWidth="1"/>
    <col min="4109" max="4349" width="9" style="84" bestFit="1"/>
    <col min="4350" max="4350" width="8.875" style="84" bestFit="1" customWidth="1"/>
    <col min="4351" max="4351" width="72.75" style="84" bestFit="1" customWidth="1"/>
    <col min="4352" max="4352" width="10.75" style="84" bestFit="1" customWidth="1"/>
    <col min="4353" max="4353" width="8.625" style="84" bestFit="1" customWidth="1"/>
    <col min="4354" max="4354" width="9" style="84" bestFit="1" customWidth="1"/>
    <col min="4355" max="4355" width="13.375" style="84" bestFit="1" customWidth="1"/>
    <col min="4356" max="4356" width="17.125" style="84" bestFit="1" customWidth="1"/>
    <col min="4357" max="4357" width="13.25" style="84" bestFit="1" customWidth="1"/>
    <col min="4358" max="4358" width="17.375" style="84" bestFit="1" customWidth="1"/>
    <col min="4359" max="4359" width="13.125" style="84" bestFit="1" customWidth="1"/>
    <col min="4360" max="4360" width="16.5" style="84" bestFit="1" customWidth="1"/>
    <col min="4361" max="4361" width="13.25" style="84" bestFit="1" customWidth="1"/>
    <col min="4362" max="4362" width="17.125" style="84" bestFit="1" customWidth="1"/>
    <col min="4363" max="4363" width="91.875" style="84" bestFit="1" customWidth="1"/>
    <col min="4364" max="4364" width="157.375" style="84" bestFit="1" customWidth="1"/>
    <col min="4365" max="4605" width="9" style="84" bestFit="1"/>
    <col min="4606" max="4606" width="8.875" style="84" bestFit="1" customWidth="1"/>
    <col min="4607" max="4607" width="72.75" style="84" bestFit="1" customWidth="1"/>
    <col min="4608" max="4608" width="10.75" style="84" bestFit="1" customWidth="1"/>
    <col min="4609" max="4609" width="8.625" style="84" bestFit="1" customWidth="1"/>
    <col min="4610" max="4610" width="9" style="84" bestFit="1" customWidth="1"/>
    <col min="4611" max="4611" width="13.375" style="84" bestFit="1" customWidth="1"/>
    <col min="4612" max="4612" width="17.125" style="84" bestFit="1" customWidth="1"/>
    <col min="4613" max="4613" width="13.25" style="84" bestFit="1" customWidth="1"/>
    <col min="4614" max="4614" width="17.375" style="84" bestFit="1" customWidth="1"/>
    <col min="4615" max="4615" width="13.125" style="84" bestFit="1" customWidth="1"/>
    <col min="4616" max="4616" width="16.5" style="84" bestFit="1" customWidth="1"/>
    <col min="4617" max="4617" width="13.25" style="84" bestFit="1" customWidth="1"/>
    <col min="4618" max="4618" width="17.125" style="84" bestFit="1" customWidth="1"/>
    <col min="4619" max="4619" width="91.875" style="84" bestFit="1" customWidth="1"/>
    <col min="4620" max="4620" width="157.375" style="84" bestFit="1" customWidth="1"/>
    <col min="4621" max="4861" width="9" style="84" bestFit="1"/>
    <col min="4862" max="4862" width="8.875" style="84" bestFit="1" customWidth="1"/>
    <col min="4863" max="4863" width="72.75" style="84" bestFit="1" customWidth="1"/>
    <col min="4864" max="4864" width="10.75" style="84" bestFit="1" customWidth="1"/>
    <col min="4865" max="4865" width="8.625" style="84" bestFit="1" customWidth="1"/>
    <col min="4866" max="4866" width="9" style="84" bestFit="1" customWidth="1"/>
    <col min="4867" max="4867" width="13.375" style="84" bestFit="1" customWidth="1"/>
    <col min="4868" max="4868" width="17.125" style="84" bestFit="1" customWidth="1"/>
    <col min="4869" max="4869" width="13.25" style="84" bestFit="1" customWidth="1"/>
    <col min="4870" max="4870" width="17.375" style="84" bestFit="1" customWidth="1"/>
    <col min="4871" max="4871" width="13.125" style="84" bestFit="1" customWidth="1"/>
    <col min="4872" max="4872" width="16.5" style="84" bestFit="1" customWidth="1"/>
    <col min="4873" max="4873" width="13.25" style="84" bestFit="1" customWidth="1"/>
    <col min="4874" max="4874" width="17.125" style="84" bestFit="1" customWidth="1"/>
    <col min="4875" max="4875" width="91.875" style="84" bestFit="1" customWidth="1"/>
    <col min="4876" max="4876" width="157.375" style="84" bestFit="1" customWidth="1"/>
    <col min="4877" max="5117" width="9" style="84" bestFit="1"/>
    <col min="5118" max="5118" width="8.875" style="84" bestFit="1" customWidth="1"/>
    <col min="5119" max="5119" width="72.75" style="84" bestFit="1" customWidth="1"/>
    <col min="5120" max="5120" width="10.75" style="84" bestFit="1" customWidth="1"/>
    <col min="5121" max="5121" width="8.625" style="84" bestFit="1" customWidth="1"/>
    <col min="5122" max="5122" width="9" style="84" bestFit="1" customWidth="1"/>
    <col min="5123" max="5123" width="13.375" style="84" bestFit="1" customWidth="1"/>
    <col min="5124" max="5124" width="17.125" style="84" bestFit="1" customWidth="1"/>
    <col min="5125" max="5125" width="13.25" style="84" bestFit="1" customWidth="1"/>
    <col min="5126" max="5126" width="17.375" style="84" bestFit="1" customWidth="1"/>
    <col min="5127" max="5127" width="13.125" style="84" bestFit="1" customWidth="1"/>
    <col min="5128" max="5128" width="16.5" style="84" bestFit="1" customWidth="1"/>
    <col min="5129" max="5129" width="13.25" style="84" bestFit="1" customWidth="1"/>
    <col min="5130" max="5130" width="17.125" style="84" bestFit="1" customWidth="1"/>
    <col min="5131" max="5131" width="91.875" style="84" bestFit="1" customWidth="1"/>
    <col min="5132" max="5132" width="157.375" style="84" bestFit="1" customWidth="1"/>
    <col min="5133" max="5373" width="9" style="84" bestFit="1"/>
    <col min="5374" max="5374" width="8.875" style="84" bestFit="1" customWidth="1"/>
    <col min="5375" max="5375" width="72.75" style="84" bestFit="1" customWidth="1"/>
    <col min="5376" max="5376" width="10.75" style="84" bestFit="1" customWidth="1"/>
    <col min="5377" max="5377" width="8.625" style="84" bestFit="1" customWidth="1"/>
    <col min="5378" max="5378" width="9" style="84" bestFit="1" customWidth="1"/>
    <col min="5379" max="5379" width="13.375" style="84" bestFit="1" customWidth="1"/>
    <col min="5380" max="5380" width="17.125" style="84" bestFit="1" customWidth="1"/>
    <col min="5381" max="5381" width="13.25" style="84" bestFit="1" customWidth="1"/>
    <col min="5382" max="5382" width="17.375" style="84" bestFit="1" customWidth="1"/>
    <col min="5383" max="5383" width="13.125" style="84" bestFit="1" customWidth="1"/>
    <col min="5384" max="5384" width="16.5" style="84" bestFit="1" customWidth="1"/>
    <col min="5385" max="5385" width="13.25" style="84" bestFit="1" customWidth="1"/>
    <col min="5386" max="5386" width="17.125" style="84" bestFit="1" customWidth="1"/>
    <col min="5387" max="5387" width="91.875" style="84" bestFit="1" customWidth="1"/>
    <col min="5388" max="5388" width="157.375" style="84" bestFit="1" customWidth="1"/>
    <col min="5389" max="5629" width="9" style="84" bestFit="1"/>
    <col min="5630" max="5630" width="8.875" style="84" bestFit="1" customWidth="1"/>
    <col min="5631" max="5631" width="72.75" style="84" bestFit="1" customWidth="1"/>
    <col min="5632" max="5632" width="10.75" style="84" bestFit="1" customWidth="1"/>
    <col min="5633" max="5633" width="8.625" style="84" bestFit="1" customWidth="1"/>
    <col min="5634" max="5634" width="9" style="84" bestFit="1" customWidth="1"/>
    <col min="5635" max="5635" width="13.375" style="84" bestFit="1" customWidth="1"/>
    <col min="5636" max="5636" width="17.125" style="84" bestFit="1" customWidth="1"/>
    <col min="5637" max="5637" width="13.25" style="84" bestFit="1" customWidth="1"/>
    <col min="5638" max="5638" width="17.375" style="84" bestFit="1" customWidth="1"/>
    <col min="5639" max="5639" width="13.125" style="84" bestFit="1" customWidth="1"/>
    <col min="5640" max="5640" width="16.5" style="84" bestFit="1" customWidth="1"/>
    <col min="5641" max="5641" width="13.25" style="84" bestFit="1" customWidth="1"/>
    <col min="5642" max="5642" width="17.125" style="84" bestFit="1" customWidth="1"/>
    <col min="5643" max="5643" width="91.875" style="84" bestFit="1" customWidth="1"/>
    <col min="5644" max="5644" width="157.375" style="84" bestFit="1" customWidth="1"/>
    <col min="5645" max="5885" width="9" style="84" bestFit="1"/>
    <col min="5886" max="5886" width="8.875" style="84" bestFit="1" customWidth="1"/>
    <col min="5887" max="5887" width="72.75" style="84" bestFit="1" customWidth="1"/>
    <col min="5888" max="5888" width="10.75" style="84" bestFit="1" customWidth="1"/>
    <col min="5889" max="5889" width="8.625" style="84" bestFit="1" customWidth="1"/>
    <col min="5890" max="5890" width="9" style="84" bestFit="1" customWidth="1"/>
    <col min="5891" max="5891" width="13.375" style="84" bestFit="1" customWidth="1"/>
    <col min="5892" max="5892" width="17.125" style="84" bestFit="1" customWidth="1"/>
    <col min="5893" max="5893" width="13.25" style="84" bestFit="1" customWidth="1"/>
    <col min="5894" max="5894" width="17.375" style="84" bestFit="1" customWidth="1"/>
    <col min="5895" max="5895" width="13.125" style="84" bestFit="1" customWidth="1"/>
    <col min="5896" max="5896" width="16.5" style="84" bestFit="1" customWidth="1"/>
    <col min="5897" max="5897" width="13.25" style="84" bestFit="1" customWidth="1"/>
    <col min="5898" max="5898" width="17.125" style="84" bestFit="1" customWidth="1"/>
    <col min="5899" max="5899" width="91.875" style="84" bestFit="1" customWidth="1"/>
    <col min="5900" max="5900" width="157.375" style="84" bestFit="1" customWidth="1"/>
    <col min="5901" max="6141" width="9" style="84" bestFit="1"/>
    <col min="6142" max="6142" width="8.875" style="84" bestFit="1" customWidth="1"/>
    <col min="6143" max="6143" width="72.75" style="84" bestFit="1" customWidth="1"/>
    <col min="6144" max="6144" width="10.75" style="84" bestFit="1" customWidth="1"/>
    <col min="6145" max="6145" width="8.625" style="84" bestFit="1" customWidth="1"/>
    <col min="6146" max="6146" width="9" style="84" bestFit="1" customWidth="1"/>
    <col min="6147" max="6147" width="13.375" style="84" bestFit="1" customWidth="1"/>
    <col min="6148" max="6148" width="17.125" style="84" bestFit="1" customWidth="1"/>
    <col min="6149" max="6149" width="13.25" style="84" bestFit="1" customWidth="1"/>
    <col min="6150" max="6150" width="17.375" style="84" bestFit="1" customWidth="1"/>
    <col min="6151" max="6151" width="13.125" style="84" bestFit="1" customWidth="1"/>
    <col min="6152" max="6152" width="16.5" style="84" bestFit="1" customWidth="1"/>
    <col min="6153" max="6153" width="13.25" style="84" bestFit="1" customWidth="1"/>
    <col min="6154" max="6154" width="17.125" style="84" bestFit="1" customWidth="1"/>
    <col min="6155" max="6155" width="91.875" style="84" bestFit="1" customWidth="1"/>
    <col min="6156" max="6156" width="157.375" style="84" bestFit="1" customWidth="1"/>
    <col min="6157" max="6397" width="9" style="84" bestFit="1"/>
    <col min="6398" max="6398" width="8.875" style="84" bestFit="1" customWidth="1"/>
    <col min="6399" max="6399" width="72.75" style="84" bestFit="1" customWidth="1"/>
    <col min="6400" max="6400" width="10.75" style="84" bestFit="1" customWidth="1"/>
    <col min="6401" max="6401" width="8.625" style="84" bestFit="1" customWidth="1"/>
    <col min="6402" max="6402" width="9" style="84" bestFit="1" customWidth="1"/>
    <col min="6403" max="6403" width="13.375" style="84" bestFit="1" customWidth="1"/>
    <col min="6404" max="6404" width="17.125" style="84" bestFit="1" customWidth="1"/>
    <col min="6405" max="6405" width="13.25" style="84" bestFit="1" customWidth="1"/>
    <col min="6406" max="6406" width="17.375" style="84" bestFit="1" customWidth="1"/>
    <col min="6407" max="6407" width="13.125" style="84" bestFit="1" customWidth="1"/>
    <col min="6408" max="6408" width="16.5" style="84" bestFit="1" customWidth="1"/>
    <col min="6409" max="6409" width="13.25" style="84" bestFit="1" customWidth="1"/>
    <col min="6410" max="6410" width="17.125" style="84" bestFit="1" customWidth="1"/>
    <col min="6411" max="6411" width="91.875" style="84" bestFit="1" customWidth="1"/>
    <col min="6412" max="6412" width="157.375" style="84" bestFit="1" customWidth="1"/>
    <col min="6413" max="6653" width="9" style="84" bestFit="1"/>
    <col min="6654" max="6654" width="8.875" style="84" bestFit="1" customWidth="1"/>
    <col min="6655" max="6655" width="72.75" style="84" bestFit="1" customWidth="1"/>
    <col min="6656" max="6656" width="10.75" style="84" bestFit="1" customWidth="1"/>
    <col min="6657" max="6657" width="8.625" style="84" bestFit="1" customWidth="1"/>
    <col min="6658" max="6658" width="9" style="84" bestFit="1" customWidth="1"/>
    <col min="6659" max="6659" width="13.375" style="84" bestFit="1" customWidth="1"/>
    <col min="6660" max="6660" width="17.125" style="84" bestFit="1" customWidth="1"/>
    <col min="6661" max="6661" width="13.25" style="84" bestFit="1" customWidth="1"/>
    <col min="6662" max="6662" width="17.375" style="84" bestFit="1" customWidth="1"/>
    <col min="6663" max="6663" width="13.125" style="84" bestFit="1" customWidth="1"/>
    <col min="6664" max="6664" width="16.5" style="84" bestFit="1" customWidth="1"/>
    <col min="6665" max="6665" width="13.25" style="84" bestFit="1" customWidth="1"/>
    <col min="6666" max="6666" width="17.125" style="84" bestFit="1" customWidth="1"/>
    <col min="6667" max="6667" width="91.875" style="84" bestFit="1" customWidth="1"/>
    <col min="6668" max="6668" width="157.375" style="84" bestFit="1" customWidth="1"/>
    <col min="6669" max="6909" width="9" style="84" bestFit="1"/>
    <col min="6910" max="6910" width="8.875" style="84" bestFit="1" customWidth="1"/>
    <col min="6911" max="6911" width="72.75" style="84" bestFit="1" customWidth="1"/>
    <col min="6912" max="6912" width="10.75" style="84" bestFit="1" customWidth="1"/>
    <col min="6913" max="6913" width="8.625" style="84" bestFit="1" customWidth="1"/>
    <col min="6914" max="6914" width="9" style="84" bestFit="1" customWidth="1"/>
    <col min="6915" max="6915" width="13.375" style="84" bestFit="1" customWidth="1"/>
    <col min="6916" max="6916" width="17.125" style="84" bestFit="1" customWidth="1"/>
    <col min="6917" max="6917" width="13.25" style="84" bestFit="1" customWidth="1"/>
    <col min="6918" max="6918" width="17.375" style="84" bestFit="1" customWidth="1"/>
    <col min="6919" max="6919" width="13.125" style="84" bestFit="1" customWidth="1"/>
    <col min="6920" max="6920" width="16.5" style="84" bestFit="1" customWidth="1"/>
    <col min="6921" max="6921" width="13.25" style="84" bestFit="1" customWidth="1"/>
    <col min="6922" max="6922" width="17.125" style="84" bestFit="1" customWidth="1"/>
    <col min="6923" max="6923" width="91.875" style="84" bestFit="1" customWidth="1"/>
    <col min="6924" max="6924" width="157.375" style="84" bestFit="1" customWidth="1"/>
    <col min="6925" max="7165" width="9" style="84" bestFit="1"/>
    <col min="7166" max="7166" width="8.875" style="84" bestFit="1" customWidth="1"/>
    <col min="7167" max="7167" width="72.75" style="84" bestFit="1" customWidth="1"/>
    <col min="7168" max="7168" width="10.75" style="84" bestFit="1" customWidth="1"/>
    <col min="7169" max="7169" width="8.625" style="84" bestFit="1" customWidth="1"/>
    <col min="7170" max="7170" width="9" style="84" bestFit="1" customWidth="1"/>
    <col min="7171" max="7171" width="13.375" style="84" bestFit="1" customWidth="1"/>
    <col min="7172" max="7172" width="17.125" style="84" bestFit="1" customWidth="1"/>
    <col min="7173" max="7173" width="13.25" style="84" bestFit="1" customWidth="1"/>
    <col min="7174" max="7174" width="17.375" style="84" bestFit="1" customWidth="1"/>
    <col min="7175" max="7175" width="13.125" style="84" bestFit="1" customWidth="1"/>
    <col min="7176" max="7176" width="16.5" style="84" bestFit="1" customWidth="1"/>
    <col min="7177" max="7177" width="13.25" style="84" bestFit="1" customWidth="1"/>
    <col min="7178" max="7178" width="17.125" style="84" bestFit="1" customWidth="1"/>
    <col min="7179" max="7179" width="91.875" style="84" bestFit="1" customWidth="1"/>
    <col min="7180" max="7180" width="157.375" style="84" bestFit="1" customWidth="1"/>
    <col min="7181" max="7421" width="9" style="84" bestFit="1"/>
    <col min="7422" max="7422" width="8.875" style="84" bestFit="1" customWidth="1"/>
    <col min="7423" max="7423" width="72.75" style="84" bestFit="1" customWidth="1"/>
    <col min="7424" max="7424" width="10.75" style="84" bestFit="1" customWidth="1"/>
    <col min="7425" max="7425" width="8.625" style="84" bestFit="1" customWidth="1"/>
    <col min="7426" max="7426" width="9" style="84" bestFit="1" customWidth="1"/>
    <col min="7427" max="7427" width="13.375" style="84" bestFit="1" customWidth="1"/>
    <col min="7428" max="7428" width="17.125" style="84" bestFit="1" customWidth="1"/>
    <col min="7429" max="7429" width="13.25" style="84" bestFit="1" customWidth="1"/>
    <col min="7430" max="7430" width="17.375" style="84" bestFit="1" customWidth="1"/>
    <col min="7431" max="7431" width="13.125" style="84" bestFit="1" customWidth="1"/>
    <col min="7432" max="7432" width="16.5" style="84" bestFit="1" customWidth="1"/>
    <col min="7433" max="7433" width="13.25" style="84" bestFit="1" customWidth="1"/>
    <col min="7434" max="7434" width="17.125" style="84" bestFit="1" customWidth="1"/>
    <col min="7435" max="7435" width="91.875" style="84" bestFit="1" customWidth="1"/>
    <col min="7436" max="7436" width="157.375" style="84" bestFit="1" customWidth="1"/>
    <col min="7437" max="7677" width="9" style="84" bestFit="1"/>
    <col min="7678" max="7678" width="8.875" style="84" bestFit="1" customWidth="1"/>
    <col min="7679" max="7679" width="72.75" style="84" bestFit="1" customWidth="1"/>
    <col min="7680" max="7680" width="10.75" style="84" bestFit="1" customWidth="1"/>
    <col min="7681" max="7681" width="8.625" style="84" bestFit="1" customWidth="1"/>
    <col min="7682" max="7682" width="9" style="84" bestFit="1" customWidth="1"/>
    <col min="7683" max="7683" width="13.375" style="84" bestFit="1" customWidth="1"/>
    <col min="7684" max="7684" width="17.125" style="84" bestFit="1" customWidth="1"/>
    <col min="7685" max="7685" width="13.25" style="84" bestFit="1" customWidth="1"/>
    <col min="7686" max="7686" width="17.375" style="84" bestFit="1" customWidth="1"/>
    <col min="7687" max="7687" width="13.125" style="84" bestFit="1" customWidth="1"/>
    <col min="7688" max="7688" width="16.5" style="84" bestFit="1" customWidth="1"/>
    <col min="7689" max="7689" width="13.25" style="84" bestFit="1" customWidth="1"/>
    <col min="7690" max="7690" width="17.125" style="84" bestFit="1" customWidth="1"/>
    <col min="7691" max="7691" width="91.875" style="84" bestFit="1" customWidth="1"/>
    <col min="7692" max="7692" width="157.375" style="84" bestFit="1" customWidth="1"/>
    <col min="7693" max="7933" width="9" style="84" bestFit="1"/>
    <col min="7934" max="7934" width="8.875" style="84" bestFit="1" customWidth="1"/>
    <col min="7935" max="7935" width="72.75" style="84" bestFit="1" customWidth="1"/>
    <col min="7936" max="7936" width="10.75" style="84" bestFit="1" customWidth="1"/>
    <col min="7937" max="7937" width="8.625" style="84" bestFit="1" customWidth="1"/>
    <col min="7938" max="7938" width="9" style="84" bestFit="1" customWidth="1"/>
    <col min="7939" max="7939" width="13.375" style="84" bestFit="1" customWidth="1"/>
    <col min="7940" max="7940" width="17.125" style="84" bestFit="1" customWidth="1"/>
    <col min="7941" max="7941" width="13.25" style="84" bestFit="1" customWidth="1"/>
    <col min="7942" max="7942" width="17.375" style="84" bestFit="1" customWidth="1"/>
    <col min="7943" max="7943" width="13.125" style="84" bestFit="1" customWidth="1"/>
    <col min="7944" max="7944" width="16.5" style="84" bestFit="1" customWidth="1"/>
    <col min="7945" max="7945" width="13.25" style="84" bestFit="1" customWidth="1"/>
    <col min="7946" max="7946" width="17.125" style="84" bestFit="1" customWidth="1"/>
    <col min="7947" max="7947" width="91.875" style="84" bestFit="1" customWidth="1"/>
    <col min="7948" max="7948" width="157.375" style="84" bestFit="1" customWidth="1"/>
    <col min="7949" max="8189" width="9" style="84" bestFit="1"/>
    <col min="8190" max="8190" width="8.875" style="84" bestFit="1" customWidth="1"/>
    <col min="8191" max="8191" width="72.75" style="84" bestFit="1" customWidth="1"/>
    <col min="8192" max="8192" width="10.75" style="84" bestFit="1" customWidth="1"/>
    <col min="8193" max="8193" width="8.625" style="84" bestFit="1" customWidth="1"/>
    <col min="8194" max="8194" width="9" style="84" bestFit="1" customWidth="1"/>
    <col min="8195" max="8195" width="13.375" style="84" bestFit="1" customWidth="1"/>
    <col min="8196" max="8196" width="17.125" style="84" bestFit="1" customWidth="1"/>
    <col min="8197" max="8197" width="13.25" style="84" bestFit="1" customWidth="1"/>
    <col min="8198" max="8198" width="17.375" style="84" bestFit="1" customWidth="1"/>
    <col min="8199" max="8199" width="13.125" style="84" bestFit="1" customWidth="1"/>
    <col min="8200" max="8200" width="16.5" style="84" bestFit="1" customWidth="1"/>
    <col min="8201" max="8201" width="13.25" style="84" bestFit="1" customWidth="1"/>
    <col min="8202" max="8202" width="17.125" style="84" bestFit="1" customWidth="1"/>
    <col min="8203" max="8203" width="91.875" style="84" bestFit="1" customWidth="1"/>
    <col min="8204" max="8204" width="157.375" style="84" bestFit="1" customWidth="1"/>
    <col min="8205" max="8445" width="9" style="84" bestFit="1"/>
    <col min="8446" max="8446" width="8.875" style="84" bestFit="1" customWidth="1"/>
    <col min="8447" max="8447" width="72.75" style="84" bestFit="1" customWidth="1"/>
    <col min="8448" max="8448" width="10.75" style="84" bestFit="1" customWidth="1"/>
    <col min="8449" max="8449" width="8.625" style="84" bestFit="1" customWidth="1"/>
    <col min="8450" max="8450" width="9" style="84" bestFit="1" customWidth="1"/>
    <col min="8451" max="8451" width="13.375" style="84" bestFit="1" customWidth="1"/>
    <col min="8452" max="8452" width="17.125" style="84" bestFit="1" customWidth="1"/>
    <col min="8453" max="8453" width="13.25" style="84" bestFit="1" customWidth="1"/>
    <col min="8454" max="8454" width="17.375" style="84" bestFit="1" customWidth="1"/>
    <col min="8455" max="8455" width="13.125" style="84" bestFit="1" customWidth="1"/>
    <col min="8456" max="8456" width="16.5" style="84" bestFit="1" customWidth="1"/>
    <col min="8457" max="8457" width="13.25" style="84" bestFit="1" customWidth="1"/>
    <col min="8458" max="8458" width="17.125" style="84" bestFit="1" customWidth="1"/>
    <col min="8459" max="8459" width="91.875" style="84" bestFit="1" customWidth="1"/>
    <col min="8460" max="8460" width="157.375" style="84" bestFit="1" customWidth="1"/>
    <col min="8461" max="8701" width="9" style="84" bestFit="1"/>
    <col min="8702" max="8702" width="8.875" style="84" bestFit="1" customWidth="1"/>
    <col min="8703" max="8703" width="72.75" style="84" bestFit="1" customWidth="1"/>
    <col min="8704" max="8704" width="10.75" style="84" bestFit="1" customWidth="1"/>
    <col min="8705" max="8705" width="8.625" style="84" bestFit="1" customWidth="1"/>
    <col min="8706" max="8706" width="9" style="84" bestFit="1" customWidth="1"/>
    <col min="8707" max="8707" width="13.375" style="84" bestFit="1" customWidth="1"/>
    <col min="8708" max="8708" width="17.125" style="84" bestFit="1" customWidth="1"/>
    <col min="8709" max="8709" width="13.25" style="84" bestFit="1" customWidth="1"/>
    <col min="8710" max="8710" width="17.375" style="84" bestFit="1" customWidth="1"/>
    <col min="8711" max="8711" width="13.125" style="84" bestFit="1" customWidth="1"/>
    <col min="8712" max="8712" width="16.5" style="84" bestFit="1" customWidth="1"/>
    <col min="8713" max="8713" width="13.25" style="84" bestFit="1" customWidth="1"/>
    <col min="8714" max="8714" width="17.125" style="84" bestFit="1" customWidth="1"/>
    <col min="8715" max="8715" width="91.875" style="84" bestFit="1" customWidth="1"/>
    <col min="8716" max="8716" width="157.375" style="84" bestFit="1" customWidth="1"/>
    <col min="8717" max="8957" width="9" style="84" bestFit="1"/>
    <col min="8958" max="8958" width="8.875" style="84" bestFit="1" customWidth="1"/>
    <col min="8959" max="8959" width="72.75" style="84" bestFit="1" customWidth="1"/>
    <col min="8960" max="8960" width="10.75" style="84" bestFit="1" customWidth="1"/>
    <col min="8961" max="8961" width="8.625" style="84" bestFit="1" customWidth="1"/>
    <col min="8962" max="8962" width="9" style="84" bestFit="1" customWidth="1"/>
    <col min="8963" max="8963" width="13.375" style="84" bestFit="1" customWidth="1"/>
    <col min="8964" max="8964" width="17.125" style="84" bestFit="1" customWidth="1"/>
    <col min="8965" max="8965" width="13.25" style="84" bestFit="1" customWidth="1"/>
    <col min="8966" max="8966" width="17.375" style="84" bestFit="1" customWidth="1"/>
    <col min="8967" max="8967" width="13.125" style="84" bestFit="1" customWidth="1"/>
    <col min="8968" max="8968" width="16.5" style="84" bestFit="1" customWidth="1"/>
    <col min="8969" max="8969" width="13.25" style="84" bestFit="1" customWidth="1"/>
    <col min="8970" max="8970" width="17.125" style="84" bestFit="1" customWidth="1"/>
    <col min="8971" max="8971" width="91.875" style="84" bestFit="1" customWidth="1"/>
    <col min="8972" max="8972" width="157.375" style="84" bestFit="1" customWidth="1"/>
    <col min="8973" max="9213" width="9" style="84" bestFit="1"/>
    <col min="9214" max="9214" width="8.875" style="84" bestFit="1" customWidth="1"/>
    <col min="9215" max="9215" width="72.75" style="84" bestFit="1" customWidth="1"/>
    <col min="9216" max="9216" width="10.75" style="84" bestFit="1" customWidth="1"/>
    <col min="9217" max="9217" width="8.625" style="84" bestFit="1" customWidth="1"/>
    <col min="9218" max="9218" width="9" style="84" bestFit="1" customWidth="1"/>
    <col min="9219" max="9219" width="13.375" style="84" bestFit="1" customWidth="1"/>
    <col min="9220" max="9220" width="17.125" style="84" bestFit="1" customWidth="1"/>
    <col min="9221" max="9221" width="13.25" style="84" bestFit="1" customWidth="1"/>
    <col min="9222" max="9222" width="17.375" style="84" bestFit="1" customWidth="1"/>
    <col min="9223" max="9223" width="13.125" style="84" bestFit="1" customWidth="1"/>
    <col min="9224" max="9224" width="16.5" style="84" bestFit="1" customWidth="1"/>
    <col min="9225" max="9225" width="13.25" style="84" bestFit="1" customWidth="1"/>
    <col min="9226" max="9226" width="17.125" style="84" bestFit="1" customWidth="1"/>
    <col min="9227" max="9227" width="91.875" style="84" bestFit="1" customWidth="1"/>
    <col min="9228" max="9228" width="157.375" style="84" bestFit="1" customWidth="1"/>
    <col min="9229" max="9469" width="9" style="84" bestFit="1"/>
    <col min="9470" max="9470" width="8.875" style="84" bestFit="1" customWidth="1"/>
    <col min="9471" max="9471" width="72.75" style="84" bestFit="1" customWidth="1"/>
    <col min="9472" max="9472" width="10.75" style="84" bestFit="1" customWidth="1"/>
    <col min="9473" max="9473" width="8.625" style="84" bestFit="1" customWidth="1"/>
    <col min="9474" max="9474" width="9" style="84" bestFit="1" customWidth="1"/>
    <col min="9475" max="9475" width="13.375" style="84" bestFit="1" customWidth="1"/>
    <col min="9476" max="9476" width="17.125" style="84" bestFit="1" customWidth="1"/>
    <col min="9477" max="9477" width="13.25" style="84" bestFit="1" customWidth="1"/>
    <col min="9478" max="9478" width="17.375" style="84" bestFit="1" customWidth="1"/>
    <col min="9479" max="9479" width="13.125" style="84" bestFit="1" customWidth="1"/>
    <col min="9480" max="9480" width="16.5" style="84" bestFit="1" customWidth="1"/>
    <col min="9481" max="9481" width="13.25" style="84" bestFit="1" customWidth="1"/>
    <col min="9482" max="9482" width="17.125" style="84" bestFit="1" customWidth="1"/>
    <col min="9483" max="9483" width="91.875" style="84" bestFit="1" customWidth="1"/>
    <col min="9484" max="9484" width="157.375" style="84" bestFit="1" customWidth="1"/>
    <col min="9485" max="9725" width="9" style="84" bestFit="1"/>
    <col min="9726" max="9726" width="8.875" style="84" bestFit="1" customWidth="1"/>
    <col min="9727" max="9727" width="72.75" style="84" bestFit="1" customWidth="1"/>
    <col min="9728" max="9728" width="10.75" style="84" bestFit="1" customWidth="1"/>
    <col min="9729" max="9729" width="8.625" style="84" bestFit="1" customWidth="1"/>
    <col min="9730" max="9730" width="9" style="84" bestFit="1" customWidth="1"/>
    <col min="9731" max="9731" width="13.375" style="84" bestFit="1" customWidth="1"/>
    <col min="9732" max="9732" width="17.125" style="84" bestFit="1" customWidth="1"/>
    <col min="9733" max="9733" width="13.25" style="84" bestFit="1" customWidth="1"/>
    <col min="9734" max="9734" width="17.375" style="84" bestFit="1" customWidth="1"/>
    <col min="9735" max="9735" width="13.125" style="84" bestFit="1" customWidth="1"/>
    <col min="9736" max="9736" width="16.5" style="84" bestFit="1" customWidth="1"/>
    <col min="9737" max="9737" width="13.25" style="84" bestFit="1" customWidth="1"/>
    <col min="9738" max="9738" width="17.125" style="84" bestFit="1" customWidth="1"/>
    <col min="9739" max="9739" width="91.875" style="84" bestFit="1" customWidth="1"/>
    <col min="9740" max="9740" width="157.375" style="84" bestFit="1" customWidth="1"/>
    <col min="9741" max="9981" width="9" style="84" bestFit="1"/>
    <col min="9982" max="9982" width="8.875" style="84" bestFit="1" customWidth="1"/>
    <col min="9983" max="9983" width="72.75" style="84" bestFit="1" customWidth="1"/>
    <col min="9984" max="9984" width="10.75" style="84" bestFit="1" customWidth="1"/>
    <col min="9985" max="9985" width="8.625" style="84" bestFit="1" customWidth="1"/>
    <col min="9986" max="9986" width="9" style="84" bestFit="1" customWidth="1"/>
    <col min="9987" max="9987" width="13.375" style="84" bestFit="1" customWidth="1"/>
    <col min="9988" max="9988" width="17.125" style="84" bestFit="1" customWidth="1"/>
    <col min="9989" max="9989" width="13.25" style="84" bestFit="1" customWidth="1"/>
    <col min="9990" max="9990" width="17.375" style="84" bestFit="1" customWidth="1"/>
    <col min="9991" max="9991" width="13.125" style="84" bestFit="1" customWidth="1"/>
    <col min="9992" max="9992" width="16.5" style="84" bestFit="1" customWidth="1"/>
    <col min="9993" max="9993" width="13.25" style="84" bestFit="1" customWidth="1"/>
    <col min="9994" max="9994" width="17.125" style="84" bestFit="1" customWidth="1"/>
    <col min="9995" max="9995" width="91.875" style="84" bestFit="1" customWidth="1"/>
    <col min="9996" max="9996" width="157.375" style="84" bestFit="1" customWidth="1"/>
    <col min="9997" max="10237" width="9" style="84" bestFit="1"/>
    <col min="10238" max="10238" width="8.875" style="84" bestFit="1" customWidth="1"/>
    <col min="10239" max="10239" width="72.75" style="84" bestFit="1" customWidth="1"/>
    <col min="10240" max="10240" width="10.75" style="84" bestFit="1" customWidth="1"/>
    <col min="10241" max="10241" width="8.625" style="84" bestFit="1" customWidth="1"/>
    <col min="10242" max="10242" width="9" style="84" bestFit="1" customWidth="1"/>
    <col min="10243" max="10243" width="13.375" style="84" bestFit="1" customWidth="1"/>
    <col min="10244" max="10244" width="17.125" style="84" bestFit="1" customWidth="1"/>
    <col min="10245" max="10245" width="13.25" style="84" bestFit="1" customWidth="1"/>
    <col min="10246" max="10246" width="17.375" style="84" bestFit="1" customWidth="1"/>
    <col min="10247" max="10247" width="13.125" style="84" bestFit="1" customWidth="1"/>
    <col min="10248" max="10248" width="16.5" style="84" bestFit="1" customWidth="1"/>
    <col min="10249" max="10249" width="13.25" style="84" bestFit="1" customWidth="1"/>
    <col min="10250" max="10250" width="17.125" style="84" bestFit="1" customWidth="1"/>
    <col min="10251" max="10251" width="91.875" style="84" bestFit="1" customWidth="1"/>
    <col min="10252" max="10252" width="157.375" style="84" bestFit="1" customWidth="1"/>
    <col min="10253" max="10493" width="9" style="84" bestFit="1"/>
    <col min="10494" max="10494" width="8.875" style="84" bestFit="1" customWidth="1"/>
    <col min="10495" max="10495" width="72.75" style="84" bestFit="1" customWidth="1"/>
    <col min="10496" max="10496" width="10.75" style="84" bestFit="1" customWidth="1"/>
    <col min="10497" max="10497" width="8.625" style="84" bestFit="1" customWidth="1"/>
    <col min="10498" max="10498" width="9" style="84" bestFit="1" customWidth="1"/>
    <col min="10499" max="10499" width="13.375" style="84" bestFit="1" customWidth="1"/>
    <col min="10500" max="10500" width="17.125" style="84" bestFit="1" customWidth="1"/>
    <col min="10501" max="10501" width="13.25" style="84" bestFit="1" customWidth="1"/>
    <col min="10502" max="10502" width="17.375" style="84" bestFit="1" customWidth="1"/>
    <col min="10503" max="10503" width="13.125" style="84" bestFit="1" customWidth="1"/>
    <col min="10504" max="10504" width="16.5" style="84" bestFit="1" customWidth="1"/>
    <col min="10505" max="10505" width="13.25" style="84" bestFit="1" customWidth="1"/>
    <col min="10506" max="10506" width="17.125" style="84" bestFit="1" customWidth="1"/>
    <col min="10507" max="10507" width="91.875" style="84" bestFit="1" customWidth="1"/>
    <col min="10508" max="10508" width="157.375" style="84" bestFit="1" customWidth="1"/>
    <col min="10509" max="10749" width="9" style="84" bestFit="1"/>
    <col min="10750" max="10750" width="8.875" style="84" bestFit="1" customWidth="1"/>
    <col min="10751" max="10751" width="72.75" style="84" bestFit="1" customWidth="1"/>
    <col min="10752" max="10752" width="10.75" style="84" bestFit="1" customWidth="1"/>
    <col min="10753" max="10753" width="8.625" style="84" bestFit="1" customWidth="1"/>
    <col min="10754" max="10754" width="9" style="84" bestFit="1" customWidth="1"/>
    <col min="10755" max="10755" width="13.375" style="84" bestFit="1" customWidth="1"/>
    <col min="10756" max="10756" width="17.125" style="84" bestFit="1" customWidth="1"/>
    <col min="10757" max="10757" width="13.25" style="84" bestFit="1" customWidth="1"/>
    <col min="10758" max="10758" width="17.375" style="84" bestFit="1" customWidth="1"/>
    <col min="10759" max="10759" width="13.125" style="84" bestFit="1" customWidth="1"/>
    <col min="10760" max="10760" width="16.5" style="84" bestFit="1" customWidth="1"/>
    <col min="10761" max="10761" width="13.25" style="84" bestFit="1" customWidth="1"/>
    <col min="10762" max="10762" width="17.125" style="84" bestFit="1" customWidth="1"/>
    <col min="10763" max="10763" width="91.875" style="84" bestFit="1" customWidth="1"/>
    <col min="10764" max="10764" width="157.375" style="84" bestFit="1" customWidth="1"/>
    <col min="10765" max="11005" width="9" style="84" bestFit="1"/>
    <col min="11006" max="11006" width="8.875" style="84" bestFit="1" customWidth="1"/>
    <col min="11007" max="11007" width="72.75" style="84" bestFit="1" customWidth="1"/>
    <col min="11008" max="11008" width="10.75" style="84" bestFit="1" customWidth="1"/>
    <col min="11009" max="11009" width="8.625" style="84" bestFit="1" customWidth="1"/>
    <col min="11010" max="11010" width="9" style="84" bestFit="1" customWidth="1"/>
    <col min="11011" max="11011" width="13.375" style="84" bestFit="1" customWidth="1"/>
    <col min="11012" max="11012" width="17.125" style="84" bestFit="1" customWidth="1"/>
    <col min="11013" max="11013" width="13.25" style="84" bestFit="1" customWidth="1"/>
    <col min="11014" max="11014" width="17.375" style="84" bestFit="1" customWidth="1"/>
    <col min="11015" max="11015" width="13.125" style="84" bestFit="1" customWidth="1"/>
    <col min="11016" max="11016" width="16.5" style="84" bestFit="1" customWidth="1"/>
    <col min="11017" max="11017" width="13.25" style="84" bestFit="1" customWidth="1"/>
    <col min="11018" max="11018" width="17.125" style="84" bestFit="1" customWidth="1"/>
    <col min="11019" max="11019" width="91.875" style="84" bestFit="1" customWidth="1"/>
    <col min="11020" max="11020" width="157.375" style="84" bestFit="1" customWidth="1"/>
    <col min="11021" max="11261" width="9" style="84" bestFit="1"/>
    <col min="11262" max="11262" width="8.875" style="84" bestFit="1" customWidth="1"/>
    <col min="11263" max="11263" width="72.75" style="84" bestFit="1" customWidth="1"/>
    <col min="11264" max="11264" width="10.75" style="84" bestFit="1" customWidth="1"/>
    <col min="11265" max="11265" width="8.625" style="84" bestFit="1" customWidth="1"/>
    <col min="11266" max="11266" width="9" style="84" bestFit="1" customWidth="1"/>
    <col min="11267" max="11267" width="13.375" style="84" bestFit="1" customWidth="1"/>
    <col min="11268" max="11268" width="17.125" style="84" bestFit="1" customWidth="1"/>
    <col min="11269" max="11269" width="13.25" style="84" bestFit="1" customWidth="1"/>
    <col min="11270" max="11270" width="17.375" style="84" bestFit="1" customWidth="1"/>
    <col min="11271" max="11271" width="13.125" style="84" bestFit="1" customWidth="1"/>
    <col min="11272" max="11272" width="16.5" style="84" bestFit="1" customWidth="1"/>
    <col min="11273" max="11273" width="13.25" style="84" bestFit="1" customWidth="1"/>
    <col min="11274" max="11274" width="17.125" style="84" bestFit="1" customWidth="1"/>
    <col min="11275" max="11275" width="91.875" style="84" bestFit="1" customWidth="1"/>
    <col min="11276" max="11276" width="157.375" style="84" bestFit="1" customWidth="1"/>
    <col min="11277" max="11517" width="9" style="84" bestFit="1"/>
    <col min="11518" max="11518" width="8.875" style="84" bestFit="1" customWidth="1"/>
    <col min="11519" max="11519" width="72.75" style="84" bestFit="1" customWidth="1"/>
    <col min="11520" max="11520" width="10.75" style="84" bestFit="1" customWidth="1"/>
    <col min="11521" max="11521" width="8.625" style="84" bestFit="1" customWidth="1"/>
    <col min="11522" max="11522" width="9" style="84" bestFit="1" customWidth="1"/>
    <col min="11523" max="11523" width="13.375" style="84" bestFit="1" customWidth="1"/>
    <col min="11524" max="11524" width="17.125" style="84" bestFit="1" customWidth="1"/>
    <col min="11525" max="11525" width="13.25" style="84" bestFit="1" customWidth="1"/>
    <col min="11526" max="11526" width="17.375" style="84" bestFit="1" customWidth="1"/>
    <col min="11527" max="11527" width="13.125" style="84" bestFit="1" customWidth="1"/>
    <col min="11528" max="11528" width="16.5" style="84" bestFit="1" customWidth="1"/>
    <col min="11529" max="11529" width="13.25" style="84" bestFit="1" customWidth="1"/>
    <col min="11530" max="11530" width="17.125" style="84" bestFit="1" customWidth="1"/>
    <col min="11531" max="11531" width="91.875" style="84" bestFit="1" customWidth="1"/>
    <col min="11532" max="11532" width="157.375" style="84" bestFit="1" customWidth="1"/>
    <col min="11533" max="11773" width="9" style="84" bestFit="1"/>
    <col min="11774" max="11774" width="8.875" style="84" bestFit="1" customWidth="1"/>
    <col min="11775" max="11775" width="72.75" style="84" bestFit="1" customWidth="1"/>
    <col min="11776" max="11776" width="10.75" style="84" bestFit="1" customWidth="1"/>
    <col min="11777" max="11777" width="8.625" style="84" bestFit="1" customWidth="1"/>
    <col min="11778" max="11778" width="9" style="84" bestFit="1" customWidth="1"/>
    <col min="11779" max="11779" width="13.375" style="84" bestFit="1" customWidth="1"/>
    <col min="11780" max="11780" width="17.125" style="84" bestFit="1" customWidth="1"/>
    <col min="11781" max="11781" width="13.25" style="84" bestFit="1" customWidth="1"/>
    <col min="11782" max="11782" width="17.375" style="84" bestFit="1" customWidth="1"/>
    <col min="11783" max="11783" width="13.125" style="84" bestFit="1" customWidth="1"/>
    <col min="11784" max="11784" width="16.5" style="84" bestFit="1" customWidth="1"/>
    <col min="11785" max="11785" width="13.25" style="84" bestFit="1" customWidth="1"/>
    <col min="11786" max="11786" width="17.125" style="84" bestFit="1" customWidth="1"/>
    <col min="11787" max="11787" width="91.875" style="84" bestFit="1" customWidth="1"/>
    <col min="11788" max="11788" width="157.375" style="84" bestFit="1" customWidth="1"/>
    <col min="11789" max="12029" width="9" style="84" bestFit="1"/>
    <col min="12030" max="12030" width="8.875" style="84" bestFit="1" customWidth="1"/>
    <col min="12031" max="12031" width="72.75" style="84" bestFit="1" customWidth="1"/>
    <col min="12032" max="12032" width="10.75" style="84" bestFit="1" customWidth="1"/>
    <col min="12033" max="12033" width="8.625" style="84" bestFit="1" customWidth="1"/>
    <col min="12034" max="12034" width="9" style="84" bestFit="1" customWidth="1"/>
    <col min="12035" max="12035" width="13.375" style="84" bestFit="1" customWidth="1"/>
    <col min="12036" max="12036" width="17.125" style="84" bestFit="1" customWidth="1"/>
    <col min="12037" max="12037" width="13.25" style="84" bestFit="1" customWidth="1"/>
    <col min="12038" max="12038" width="17.375" style="84" bestFit="1" customWidth="1"/>
    <col min="12039" max="12039" width="13.125" style="84" bestFit="1" customWidth="1"/>
    <col min="12040" max="12040" width="16.5" style="84" bestFit="1" customWidth="1"/>
    <col min="12041" max="12041" width="13.25" style="84" bestFit="1" customWidth="1"/>
    <col min="12042" max="12042" width="17.125" style="84" bestFit="1" customWidth="1"/>
    <col min="12043" max="12043" width="91.875" style="84" bestFit="1" customWidth="1"/>
    <col min="12044" max="12044" width="157.375" style="84" bestFit="1" customWidth="1"/>
    <col min="12045" max="12285" width="9" style="84" bestFit="1"/>
    <col min="12286" max="12286" width="8.875" style="84" bestFit="1" customWidth="1"/>
    <col min="12287" max="12287" width="72.75" style="84" bestFit="1" customWidth="1"/>
    <col min="12288" max="12288" width="10.75" style="84" bestFit="1" customWidth="1"/>
    <col min="12289" max="12289" width="8.625" style="84" bestFit="1" customWidth="1"/>
    <col min="12290" max="12290" width="9" style="84" bestFit="1" customWidth="1"/>
    <col min="12291" max="12291" width="13.375" style="84" bestFit="1" customWidth="1"/>
    <col min="12292" max="12292" width="17.125" style="84" bestFit="1" customWidth="1"/>
    <col min="12293" max="12293" width="13.25" style="84" bestFit="1" customWidth="1"/>
    <col min="12294" max="12294" width="17.375" style="84" bestFit="1" customWidth="1"/>
    <col min="12295" max="12295" width="13.125" style="84" bestFit="1" customWidth="1"/>
    <col min="12296" max="12296" width="16.5" style="84" bestFit="1" customWidth="1"/>
    <col min="12297" max="12297" width="13.25" style="84" bestFit="1" customWidth="1"/>
    <col min="12298" max="12298" width="17.125" style="84" bestFit="1" customWidth="1"/>
    <col min="12299" max="12299" width="91.875" style="84" bestFit="1" customWidth="1"/>
    <col min="12300" max="12300" width="157.375" style="84" bestFit="1" customWidth="1"/>
    <col min="12301" max="12541" width="9" style="84" bestFit="1"/>
    <col min="12542" max="12542" width="8.875" style="84" bestFit="1" customWidth="1"/>
    <col min="12543" max="12543" width="72.75" style="84" bestFit="1" customWidth="1"/>
    <col min="12544" max="12544" width="10.75" style="84" bestFit="1" customWidth="1"/>
    <col min="12545" max="12545" width="8.625" style="84" bestFit="1" customWidth="1"/>
    <col min="12546" max="12546" width="9" style="84" bestFit="1" customWidth="1"/>
    <col min="12547" max="12547" width="13.375" style="84" bestFit="1" customWidth="1"/>
    <col min="12548" max="12548" width="17.125" style="84" bestFit="1" customWidth="1"/>
    <col min="12549" max="12549" width="13.25" style="84" bestFit="1" customWidth="1"/>
    <col min="12550" max="12550" width="17.375" style="84" bestFit="1" customWidth="1"/>
    <col min="12551" max="12551" width="13.125" style="84" bestFit="1" customWidth="1"/>
    <col min="12552" max="12552" width="16.5" style="84" bestFit="1" customWidth="1"/>
    <col min="12553" max="12553" width="13.25" style="84" bestFit="1" customWidth="1"/>
    <col min="12554" max="12554" width="17.125" style="84" bestFit="1" customWidth="1"/>
    <col min="12555" max="12555" width="91.875" style="84" bestFit="1" customWidth="1"/>
    <col min="12556" max="12556" width="157.375" style="84" bestFit="1" customWidth="1"/>
    <col min="12557" max="12797" width="9" style="84" bestFit="1"/>
    <col min="12798" max="12798" width="8.875" style="84" bestFit="1" customWidth="1"/>
    <col min="12799" max="12799" width="72.75" style="84" bestFit="1" customWidth="1"/>
    <col min="12800" max="12800" width="10.75" style="84" bestFit="1" customWidth="1"/>
    <col min="12801" max="12801" width="8.625" style="84" bestFit="1" customWidth="1"/>
    <col min="12802" max="12802" width="9" style="84" bestFit="1" customWidth="1"/>
    <col min="12803" max="12803" width="13.375" style="84" bestFit="1" customWidth="1"/>
    <col min="12804" max="12804" width="17.125" style="84" bestFit="1" customWidth="1"/>
    <col min="12805" max="12805" width="13.25" style="84" bestFit="1" customWidth="1"/>
    <col min="12806" max="12806" width="17.375" style="84" bestFit="1" customWidth="1"/>
    <col min="12807" max="12807" width="13.125" style="84" bestFit="1" customWidth="1"/>
    <col min="12808" max="12808" width="16.5" style="84" bestFit="1" customWidth="1"/>
    <col min="12809" max="12809" width="13.25" style="84" bestFit="1" customWidth="1"/>
    <col min="12810" max="12810" width="17.125" style="84" bestFit="1" customWidth="1"/>
    <col min="12811" max="12811" width="91.875" style="84" bestFit="1" customWidth="1"/>
    <col min="12812" max="12812" width="157.375" style="84" bestFit="1" customWidth="1"/>
    <col min="12813" max="13053" width="9" style="84" bestFit="1"/>
    <col min="13054" max="13054" width="8.875" style="84" bestFit="1" customWidth="1"/>
    <col min="13055" max="13055" width="72.75" style="84" bestFit="1" customWidth="1"/>
    <col min="13056" max="13056" width="10.75" style="84" bestFit="1" customWidth="1"/>
    <col min="13057" max="13057" width="8.625" style="84" bestFit="1" customWidth="1"/>
    <col min="13058" max="13058" width="9" style="84" bestFit="1" customWidth="1"/>
    <col min="13059" max="13059" width="13.375" style="84" bestFit="1" customWidth="1"/>
    <col min="13060" max="13060" width="17.125" style="84" bestFit="1" customWidth="1"/>
    <col min="13061" max="13061" width="13.25" style="84" bestFit="1" customWidth="1"/>
    <col min="13062" max="13062" width="17.375" style="84" bestFit="1" customWidth="1"/>
    <col min="13063" max="13063" width="13.125" style="84" bestFit="1" customWidth="1"/>
    <col min="13064" max="13064" width="16.5" style="84" bestFit="1" customWidth="1"/>
    <col min="13065" max="13065" width="13.25" style="84" bestFit="1" customWidth="1"/>
    <col min="13066" max="13066" width="17.125" style="84" bestFit="1" customWidth="1"/>
    <col min="13067" max="13067" width="91.875" style="84" bestFit="1" customWidth="1"/>
    <col min="13068" max="13068" width="157.375" style="84" bestFit="1" customWidth="1"/>
    <col min="13069" max="13309" width="9" style="84" bestFit="1"/>
    <col min="13310" max="13310" width="8.875" style="84" bestFit="1" customWidth="1"/>
    <col min="13311" max="13311" width="72.75" style="84" bestFit="1" customWidth="1"/>
    <col min="13312" max="13312" width="10.75" style="84" bestFit="1" customWidth="1"/>
    <col min="13313" max="13313" width="8.625" style="84" bestFit="1" customWidth="1"/>
    <col min="13314" max="13314" width="9" style="84" bestFit="1" customWidth="1"/>
    <col min="13315" max="13315" width="13.375" style="84" bestFit="1" customWidth="1"/>
    <col min="13316" max="13316" width="17.125" style="84" bestFit="1" customWidth="1"/>
    <col min="13317" max="13317" width="13.25" style="84" bestFit="1" customWidth="1"/>
    <col min="13318" max="13318" width="17.375" style="84" bestFit="1" customWidth="1"/>
    <col min="13319" max="13319" width="13.125" style="84" bestFit="1" customWidth="1"/>
    <col min="13320" max="13320" width="16.5" style="84" bestFit="1" customWidth="1"/>
    <col min="13321" max="13321" width="13.25" style="84" bestFit="1" customWidth="1"/>
    <col min="13322" max="13322" width="17.125" style="84" bestFit="1" customWidth="1"/>
    <col min="13323" max="13323" width="91.875" style="84" bestFit="1" customWidth="1"/>
    <col min="13324" max="13324" width="157.375" style="84" bestFit="1" customWidth="1"/>
    <col min="13325" max="13565" width="9" style="84" bestFit="1"/>
    <col min="13566" max="13566" width="8.875" style="84" bestFit="1" customWidth="1"/>
    <col min="13567" max="13567" width="72.75" style="84" bestFit="1" customWidth="1"/>
    <col min="13568" max="13568" width="10.75" style="84" bestFit="1" customWidth="1"/>
    <col min="13569" max="13569" width="8.625" style="84" bestFit="1" customWidth="1"/>
    <col min="13570" max="13570" width="9" style="84" bestFit="1" customWidth="1"/>
    <col min="13571" max="13571" width="13.375" style="84" bestFit="1" customWidth="1"/>
    <col min="13572" max="13572" width="17.125" style="84" bestFit="1" customWidth="1"/>
    <col min="13573" max="13573" width="13.25" style="84" bestFit="1" customWidth="1"/>
    <col min="13574" max="13574" width="17.375" style="84" bestFit="1" customWidth="1"/>
    <col min="13575" max="13575" width="13.125" style="84" bestFit="1" customWidth="1"/>
    <col min="13576" max="13576" width="16.5" style="84" bestFit="1" customWidth="1"/>
    <col min="13577" max="13577" width="13.25" style="84" bestFit="1" customWidth="1"/>
    <col min="13578" max="13578" width="17.125" style="84" bestFit="1" customWidth="1"/>
    <col min="13579" max="13579" width="91.875" style="84" bestFit="1" customWidth="1"/>
    <col min="13580" max="13580" width="157.375" style="84" bestFit="1" customWidth="1"/>
    <col min="13581" max="13821" width="9" style="84" bestFit="1"/>
    <col min="13822" max="13822" width="8.875" style="84" bestFit="1" customWidth="1"/>
    <col min="13823" max="13823" width="72.75" style="84" bestFit="1" customWidth="1"/>
    <col min="13824" max="13824" width="10.75" style="84" bestFit="1" customWidth="1"/>
    <col min="13825" max="13825" width="8.625" style="84" bestFit="1" customWidth="1"/>
    <col min="13826" max="13826" width="9" style="84" bestFit="1" customWidth="1"/>
    <col min="13827" max="13827" width="13.375" style="84" bestFit="1" customWidth="1"/>
    <col min="13828" max="13828" width="17.125" style="84" bestFit="1" customWidth="1"/>
    <col min="13829" max="13829" width="13.25" style="84" bestFit="1" customWidth="1"/>
    <col min="13830" max="13830" width="17.375" style="84" bestFit="1" customWidth="1"/>
    <col min="13831" max="13831" width="13.125" style="84" bestFit="1" customWidth="1"/>
    <col min="13832" max="13832" width="16.5" style="84" bestFit="1" customWidth="1"/>
    <col min="13833" max="13833" width="13.25" style="84" bestFit="1" customWidth="1"/>
    <col min="13834" max="13834" width="17.125" style="84" bestFit="1" customWidth="1"/>
    <col min="13835" max="13835" width="91.875" style="84" bestFit="1" customWidth="1"/>
    <col min="13836" max="13836" width="157.375" style="84" bestFit="1" customWidth="1"/>
    <col min="13837" max="14077" width="9" style="84" bestFit="1"/>
    <col min="14078" max="14078" width="8.875" style="84" bestFit="1" customWidth="1"/>
    <col min="14079" max="14079" width="72.75" style="84" bestFit="1" customWidth="1"/>
    <col min="14080" max="14080" width="10.75" style="84" bestFit="1" customWidth="1"/>
    <col min="14081" max="14081" width="8.625" style="84" bestFit="1" customWidth="1"/>
    <col min="14082" max="14082" width="9" style="84" bestFit="1" customWidth="1"/>
    <col min="14083" max="14083" width="13.375" style="84" bestFit="1" customWidth="1"/>
    <col min="14084" max="14084" width="17.125" style="84" bestFit="1" customWidth="1"/>
    <col min="14085" max="14085" width="13.25" style="84" bestFit="1" customWidth="1"/>
    <col min="14086" max="14086" width="17.375" style="84" bestFit="1" customWidth="1"/>
    <col min="14087" max="14087" width="13.125" style="84" bestFit="1" customWidth="1"/>
    <col min="14088" max="14088" width="16.5" style="84" bestFit="1" customWidth="1"/>
    <col min="14089" max="14089" width="13.25" style="84" bestFit="1" customWidth="1"/>
    <col min="14090" max="14090" width="17.125" style="84" bestFit="1" customWidth="1"/>
    <col min="14091" max="14091" width="91.875" style="84" bestFit="1" customWidth="1"/>
    <col min="14092" max="14092" width="157.375" style="84" bestFit="1" customWidth="1"/>
    <col min="14093" max="14333" width="9" style="84" bestFit="1"/>
    <col min="14334" max="14334" width="8.875" style="84" bestFit="1" customWidth="1"/>
    <col min="14335" max="14335" width="72.75" style="84" bestFit="1" customWidth="1"/>
    <col min="14336" max="14336" width="10.75" style="84" bestFit="1" customWidth="1"/>
    <col min="14337" max="14337" width="8.625" style="84" bestFit="1" customWidth="1"/>
    <col min="14338" max="14338" width="9" style="84" bestFit="1" customWidth="1"/>
    <col min="14339" max="14339" width="13.375" style="84" bestFit="1" customWidth="1"/>
    <col min="14340" max="14340" width="17.125" style="84" bestFit="1" customWidth="1"/>
    <col min="14341" max="14341" width="13.25" style="84" bestFit="1" customWidth="1"/>
    <col min="14342" max="14342" width="17.375" style="84" bestFit="1" customWidth="1"/>
    <col min="14343" max="14343" width="13.125" style="84" bestFit="1" customWidth="1"/>
    <col min="14344" max="14344" width="16.5" style="84" bestFit="1" customWidth="1"/>
    <col min="14345" max="14345" width="13.25" style="84" bestFit="1" customWidth="1"/>
    <col min="14346" max="14346" width="17.125" style="84" bestFit="1" customWidth="1"/>
    <col min="14347" max="14347" width="91.875" style="84" bestFit="1" customWidth="1"/>
    <col min="14348" max="14348" width="157.375" style="84" bestFit="1" customWidth="1"/>
    <col min="14349" max="14589" width="9" style="84" bestFit="1"/>
    <col min="14590" max="14590" width="8.875" style="84" bestFit="1" customWidth="1"/>
    <col min="14591" max="14591" width="72.75" style="84" bestFit="1" customWidth="1"/>
    <col min="14592" max="14592" width="10.75" style="84" bestFit="1" customWidth="1"/>
    <col min="14593" max="14593" width="8.625" style="84" bestFit="1" customWidth="1"/>
    <col min="14594" max="14594" width="9" style="84" bestFit="1" customWidth="1"/>
    <col min="14595" max="14595" width="13.375" style="84" bestFit="1" customWidth="1"/>
    <col min="14596" max="14596" width="17.125" style="84" bestFit="1" customWidth="1"/>
    <col min="14597" max="14597" width="13.25" style="84" bestFit="1" customWidth="1"/>
    <col min="14598" max="14598" width="17.375" style="84" bestFit="1" customWidth="1"/>
    <col min="14599" max="14599" width="13.125" style="84" bestFit="1" customWidth="1"/>
    <col min="14600" max="14600" width="16.5" style="84" bestFit="1" customWidth="1"/>
    <col min="14601" max="14601" width="13.25" style="84" bestFit="1" customWidth="1"/>
    <col min="14602" max="14602" width="17.125" style="84" bestFit="1" customWidth="1"/>
    <col min="14603" max="14603" width="91.875" style="84" bestFit="1" customWidth="1"/>
    <col min="14604" max="14604" width="157.375" style="84" bestFit="1" customWidth="1"/>
    <col min="14605" max="14845" width="9" style="84" bestFit="1"/>
    <col min="14846" max="14846" width="8.875" style="84" bestFit="1" customWidth="1"/>
    <col min="14847" max="14847" width="72.75" style="84" bestFit="1" customWidth="1"/>
    <col min="14848" max="14848" width="10.75" style="84" bestFit="1" customWidth="1"/>
    <col min="14849" max="14849" width="8.625" style="84" bestFit="1" customWidth="1"/>
    <col min="14850" max="14850" width="9" style="84" bestFit="1" customWidth="1"/>
    <col min="14851" max="14851" width="13.375" style="84" bestFit="1" customWidth="1"/>
    <col min="14852" max="14852" width="17.125" style="84" bestFit="1" customWidth="1"/>
    <col min="14853" max="14853" width="13.25" style="84" bestFit="1" customWidth="1"/>
    <col min="14854" max="14854" width="17.375" style="84" bestFit="1" customWidth="1"/>
    <col min="14855" max="14855" width="13.125" style="84" bestFit="1" customWidth="1"/>
    <col min="14856" max="14856" width="16.5" style="84" bestFit="1" customWidth="1"/>
    <col min="14857" max="14857" width="13.25" style="84" bestFit="1" customWidth="1"/>
    <col min="14858" max="14858" width="17.125" style="84" bestFit="1" customWidth="1"/>
    <col min="14859" max="14859" width="91.875" style="84" bestFit="1" customWidth="1"/>
    <col min="14860" max="14860" width="157.375" style="84" bestFit="1" customWidth="1"/>
    <col min="14861" max="15101" width="9" style="84" bestFit="1"/>
    <col min="15102" max="15102" width="8.875" style="84" bestFit="1" customWidth="1"/>
    <col min="15103" max="15103" width="72.75" style="84" bestFit="1" customWidth="1"/>
    <col min="15104" max="15104" width="10.75" style="84" bestFit="1" customWidth="1"/>
    <col min="15105" max="15105" width="8.625" style="84" bestFit="1" customWidth="1"/>
    <col min="15106" max="15106" width="9" style="84" bestFit="1" customWidth="1"/>
    <col min="15107" max="15107" width="13.375" style="84" bestFit="1" customWidth="1"/>
    <col min="15108" max="15108" width="17.125" style="84" bestFit="1" customWidth="1"/>
    <col min="15109" max="15109" width="13.25" style="84" bestFit="1" customWidth="1"/>
    <col min="15110" max="15110" width="17.375" style="84" bestFit="1" customWidth="1"/>
    <col min="15111" max="15111" width="13.125" style="84" bestFit="1" customWidth="1"/>
    <col min="15112" max="15112" width="16.5" style="84" bestFit="1" customWidth="1"/>
    <col min="15113" max="15113" width="13.25" style="84" bestFit="1" customWidth="1"/>
    <col min="15114" max="15114" width="17.125" style="84" bestFit="1" customWidth="1"/>
    <col min="15115" max="15115" width="91.875" style="84" bestFit="1" customWidth="1"/>
    <col min="15116" max="15116" width="157.375" style="84" bestFit="1" customWidth="1"/>
    <col min="15117" max="15357" width="9" style="84" bestFit="1"/>
    <col min="15358" max="15358" width="8.875" style="84" bestFit="1" customWidth="1"/>
    <col min="15359" max="15359" width="72.75" style="84" bestFit="1" customWidth="1"/>
    <col min="15360" max="15360" width="10.75" style="84" bestFit="1" customWidth="1"/>
    <col min="15361" max="15361" width="8.625" style="84" bestFit="1" customWidth="1"/>
    <col min="15362" max="15362" width="9" style="84" bestFit="1" customWidth="1"/>
    <col min="15363" max="15363" width="13.375" style="84" bestFit="1" customWidth="1"/>
    <col min="15364" max="15364" width="17.125" style="84" bestFit="1" customWidth="1"/>
    <col min="15365" max="15365" width="13.25" style="84" bestFit="1" customWidth="1"/>
    <col min="15366" max="15366" width="17.375" style="84" bestFit="1" customWidth="1"/>
    <col min="15367" max="15367" width="13.125" style="84" bestFit="1" customWidth="1"/>
    <col min="15368" max="15368" width="16.5" style="84" bestFit="1" customWidth="1"/>
    <col min="15369" max="15369" width="13.25" style="84" bestFit="1" customWidth="1"/>
    <col min="15370" max="15370" width="17.125" style="84" bestFit="1" customWidth="1"/>
    <col min="15371" max="15371" width="91.875" style="84" bestFit="1" customWidth="1"/>
    <col min="15372" max="15372" width="157.375" style="84" bestFit="1" customWidth="1"/>
    <col min="15373" max="15613" width="9" style="84" bestFit="1"/>
    <col min="15614" max="15614" width="8.875" style="84" bestFit="1" customWidth="1"/>
    <col min="15615" max="15615" width="72.75" style="84" bestFit="1" customWidth="1"/>
    <col min="15616" max="15616" width="10.75" style="84" bestFit="1" customWidth="1"/>
    <col min="15617" max="15617" width="8.625" style="84" bestFit="1" customWidth="1"/>
    <col min="15618" max="15618" width="9" style="84" bestFit="1" customWidth="1"/>
    <col min="15619" max="15619" width="13.375" style="84" bestFit="1" customWidth="1"/>
    <col min="15620" max="15620" width="17.125" style="84" bestFit="1" customWidth="1"/>
    <col min="15621" max="15621" width="13.25" style="84" bestFit="1" customWidth="1"/>
    <col min="15622" max="15622" width="17.375" style="84" bestFit="1" customWidth="1"/>
    <col min="15623" max="15623" width="13.125" style="84" bestFit="1" customWidth="1"/>
    <col min="15624" max="15624" width="16.5" style="84" bestFit="1" customWidth="1"/>
    <col min="15625" max="15625" width="13.25" style="84" bestFit="1" customWidth="1"/>
    <col min="15626" max="15626" width="17.125" style="84" bestFit="1" customWidth="1"/>
    <col min="15627" max="15627" width="91.875" style="84" bestFit="1" customWidth="1"/>
    <col min="15628" max="15628" width="157.375" style="84" bestFit="1" customWidth="1"/>
    <col min="15629" max="15869" width="9" style="84" bestFit="1"/>
    <col min="15870" max="15870" width="8.875" style="84" bestFit="1" customWidth="1"/>
    <col min="15871" max="15871" width="72.75" style="84" bestFit="1" customWidth="1"/>
    <col min="15872" max="15872" width="10.75" style="84" bestFit="1" customWidth="1"/>
    <col min="15873" max="15873" width="8.625" style="84" bestFit="1" customWidth="1"/>
    <col min="15874" max="15874" width="9" style="84" bestFit="1" customWidth="1"/>
    <col min="15875" max="15875" width="13.375" style="84" bestFit="1" customWidth="1"/>
    <col min="15876" max="15876" width="17.125" style="84" bestFit="1" customWidth="1"/>
    <col min="15877" max="15877" width="13.25" style="84" bestFit="1" customWidth="1"/>
    <col min="15878" max="15878" width="17.375" style="84" bestFit="1" customWidth="1"/>
    <col min="15879" max="15879" width="13.125" style="84" bestFit="1" customWidth="1"/>
    <col min="15880" max="15880" width="16.5" style="84" bestFit="1" customWidth="1"/>
    <col min="15881" max="15881" width="13.25" style="84" bestFit="1" customWidth="1"/>
    <col min="15882" max="15882" width="17.125" style="84" bestFit="1" customWidth="1"/>
    <col min="15883" max="15883" width="91.875" style="84" bestFit="1" customWidth="1"/>
    <col min="15884" max="15884" width="157.375" style="84" bestFit="1" customWidth="1"/>
    <col min="15885" max="16125" width="9" style="84" bestFit="1"/>
    <col min="16126" max="16126" width="8.875" style="84" bestFit="1" customWidth="1"/>
    <col min="16127" max="16127" width="72.75" style="84" bestFit="1" customWidth="1"/>
    <col min="16128" max="16128" width="10.75" style="84" bestFit="1" customWidth="1"/>
    <col min="16129" max="16129" width="8.625" style="84" bestFit="1" customWidth="1"/>
    <col min="16130" max="16130" width="9" style="84" bestFit="1" customWidth="1"/>
    <col min="16131" max="16131" width="13.375" style="84" bestFit="1" customWidth="1"/>
    <col min="16132" max="16132" width="17.125" style="84" bestFit="1" customWidth="1"/>
    <col min="16133" max="16133" width="13.25" style="84" bestFit="1" customWidth="1"/>
    <col min="16134" max="16134" width="17.375" style="84" bestFit="1" customWidth="1"/>
    <col min="16135" max="16135" width="13.125" style="84" bestFit="1" customWidth="1"/>
    <col min="16136" max="16136" width="16.5" style="84" bestFit="1" customWidth="1"/>
    <col min="16137" max="16137" width="13.25" style="84" bestFit="1" customWidth="1"/>
    <col min="16138" max="16138" width="17.125" style="84" bestFit="1" customWidth="1"/>
    <col min="16139" max="16139" width="91.875" style="84" bestFit="1" customWidth="1"/>
    <col min="16140" max="16140" width="157.375" style="84" bestFit="1" customWidth="1"/>
    <col min="16141" max="16383" width="9" style="84" bestFit="1"/>
    <col min="16384" max="16384" width="9" style="84"/>
  </cols>
  <sheetData>
    <row r="1" spans="1:49" ht="22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Q1" s="1"/>
      <c r="AR1" s="1"/>
      <c r="AS1" s="1"/>
      <c r="AT1" s="1"/>
      <c r="AU1" s="1"/>
      <c r="AV1" s="1"/>
      <c r="AW1" s="1"/>
    </row>
    <row r="2" spans="1:49" ht="22.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1"/>
      <c r="AT2" s="1"/>
      <c r="AU2" s="1"/>
      <c r="AV2" s="1"/>
      <c r="AW2" s="1"/>
    </row>
    <row r="3" spans="1:49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1"/>
      <c r="AT3" s="1"/>
      <c r="AU3" s="1"/>
      <c r="AV3" s="1"/>
      <c r="AW3" s="1"/>
    </row>
    <row r="4" spans="1:49" ht="18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1"/>
      <c r="AT4" s="1"/>
      <c r="AU4" s="1"/>
      <c r="AV4" s="1"/>
      <c r="AW4" s="1"/>
    </row>
    <row r="5" spans="1:49" ht="20.25" customHeight="1" x14ac:dyDescent="0.25">
      <c r="A5" s="244" t="s">
        <v>111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</row>
    <row r="6" spans="1:49" ht="15.75" customHeight="1" x14ac:dyDescent="0.25">
      <c r="A6" s="245" t="s">
        <v>112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1"/>
      <c r="AR6" s="1"/>
      <c r="AS6" s="1"/>
      <c r="AT6" s="1"/>
      <c r="AU6" s="1"/>
      <c r="AV6" s="1"/>
      <c r="AW6" s="1"/>
    </row>
    <row r="7" spans="1:49" ht="24.75" customHeight="1" x14ac:dyDescent="0.25">
      <c r="A7" s="239" t="s">
        <v>4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49" ht="7.5" customHeight="1" x14ac:dyDescent="0.25">
      <c r="A8" s="246"/>
      <c r="B8" s="246"/>
      <c r="C8" s="246"/>
      <c r="D8" s="246"/>
      <c r="E8" s="246"/>
      <c r="F8" s="246"/>
      <c r="G8" s="246"/>
      <c r="H8" s="246"/>
      <c r="I8" s="246"/>
      <c r="J8" s="246"/>
      <c r="K8" s="246"/>
    </row>
    <row r="9" spans="1:49" x14ac:dyDescent="0.25">
      <c r="A9" s="247" t="s">
        <v>5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spans="1:49" ht="15.75" customHeight="1" x14ac:dyDescent="0.25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spans="1:49" ht="18" customHeight="1" x14ac:dyDescent="0.25">
      <c r="A11" s="239" t="s">
        <v>113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O11" s="86"/>
      <c r="T11" s="86"/>
      <c r="Y11" s="86"/>
      <c r="AD11" s="86"/>
    </row>
    <row r="12" spans="1:49" x14ac:dyDescent="0.25">
      <c r="A12" s="240" t="s">
        <v>114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</row>
    <row r="13" spans="1:49" x14ac:dyDescent="0.25">
      <c r="A13" s="84"/>
      <c r="B13" s="84"/>
      <c r="K13" s="90" t="s">
        <v>115</v>
      </c>
      <c r="Y13" s="91"/>
      <c r="Z13" s="91"/>
      <c r="AA13" s="91"/>
      <c r="AB13" s="91"/>
      <c r="AC13" s="91"/>
    </row>
    <row r="14" spans="1:49" x14ac:dyDescent="0.25">
      <c r="A14" s="241" t="s">
        <v>116</v>
      </c>
      <c r="B14" s="242" t="s">
        <v>117</v>
      </c>
      <c r="C14" s="174" t="s">
        <v>118</v>
      </c>
      <c r="D14" s="243" t="s">
        <v>62</v>
      </c>
      <c r="E14" s="243"/>
      <c r="F14" s="243" t="s">
        <v>63</v>
      </c>
      <c r="G14" s="243"/>
      <c r="H14" s="243" t="s">
        <v>64</v>
      </c>
      <c r="I14" s="243"/>
      <c r="J14" s="175" t="s">
        <v>286</v>
      </c>
      <c r="K14" s="243" t="s">
        <v>119</v>
      </c>
      <c r="L14" s="243"/>
      <c r="Y14" s="91"/>
      <c r="Z14" s="91"/>
      <c r="AA14" s="91"/>
      <c r="AB14" s="91"/>
      <c r="AC14" s="91"/>
    </row>
    <row r="15" spans="1:49" ht="44.25" customHeight="1" x14ac:dyDescent="0.25">
      <c r="A15" s="241"/>
      <c r="B15" s="242"/>
      <c r="C15" s="176" t="s">
        <v>120</v>
      </c>
      <c r="D15" s="174" t="s">
        <v>14</v>
      </c>
      <c r="E15" s="175" t="s">
        <v>121</v>
      </c>
      <c r="F15" s="174" t="s">
        <v>14</v>
      </c>
      <c r="G15" s="174" t="s">
        <v>121</v>
      </c>
      <c r="H15" s="174" t="s">
        <v>14</v>
      </c>
      <c r="I15" s="174" t="s">
        <v>121</v>
      </c>
      <c r="J15" s="175" t="s">
        <v>14</v>
      </c>
      <c r="K15" s="174" t="s">
        <v>14</v>
      </c>
      <c r="L15" s="174" t="s">
        <v>121</v>
      </c>
    </row>
    <row r="16" spans="1:49" x14ac:dyDescent="0.25">
      <c r="A16" s="177">
        <f>COLUMN(A1)</f>
        <v>1</v>
      </c>
      <c r="B16" s="177">
        <f t="shared" ref="B16:L16" si="0">COLUMN(B1)</f>
        <v>2</v>
      </c>
      <c r="C16" s="177">
        <f t="shared" si="0"/>
        <v>3</v>
      </c>
      <c r="D16" s="177">
        <f t="shared" si="0"/>
        <v>4</v>
      </c>
      <c r="E16" s="177">
        <f t="shared" si="0"/>
        <v>5</v>
      </c>
      <c r="F16" s="177">
        <f t="shared" si="0"/>
        <v>6</v>
      </c>
      <c r="G16" s="177">
        <f t="shared" si="0"/>
        <v>7</v>
      </c>
      <c r="H16" s="177">
        <f t="shared" si="0"/>
        <v>8</v>
      </c>
      <c r="I16" s="177">
        <f t="shared" si="0"/>
        <v>9</v>
      </c>
      <c r="J16" s="177">
        <f t="shared" si="0"/>
        <v>10</v>
      </c>
      <c r="K16" s="177">
        <f t="shared" si="0"/>
        <v>11</v>
      </c>
      <c r="L16" s="177">
        <f t="shared" si="0"/>
        <v>12</v>
      </c>
    </row>
    <row r="17" spans="1:16" s="92" customFormat="1" ht="30.75" customHeight="1" x14ac:dyDescent="0.25">
      <c r="A17" s="236" t="s">
        <v>122</v>
      </c>
      <c r="B17" s="236"/>
      <c r="C17" s="178" t="e">
        <f>C18</f>
        <v>#REF!</v>
      </c>
      <c r="D17" s="178">
        <f>D18+D43</f>
        <v>228.04599999999999</v>
      </c>
      <c r="E17" s="178">
        <f>E18+E43</f>
        <v>175.93821948599998</v>
      </c>
      <c r="F17" s="178">
        <f t="shared" ref="F17:H17" si="1">F18+F43</f>
        <v>296.40028080000002</v>
      </c>
      <c r="G17" s="178">
        <f>G18+G43</f>
        <v>224.77142749484</v>
      </c>
      <c r="H17" s="178">
        <f t="shared" si="1"/>
        <v>415.0917192</v>
      </c>
      <c r="I17" s="178">
        <f>I18+I43</f>
        <v>447.9814858934339</v>
      </c>
      <c r="J17" s="178">
        <f t="shared" ref="J17" si="2">J18+J43</f>
        <v>659.40313264942597</v>
      </c>
      <c r="K17" s="178">
        <f>K18+K43</f>
        <v>939.53800000000001</v>
      </c>
      <c r="L17" s="178">
        <f>L18+L43</f>
        <v>1508.0942655237</v>
      </c>
      <c r="P17" s="84"/>
    </row>
    <row r="18" spans="1:16" x14ac:dyDescent="0.25">
      <c r="A18" s="179" t="s">
        <v>123</v>
      </c>
      <c r="B18" s="180" t="s">
        <v>124</v>
      </c>
      <c r="C18" s="181" t="e">
        <f>C19+C29+C39+C40</f>
        <v>#REF!</v>
      </c>
      <c r="D18" s="181">
        <f>D19+D29+D39+D40</f>
        <v>63.164407179999998</v>
      </c>
      <c r="E18" s="181">
        <f t="shared" ref="E18" si="3">E19+E29+E39+E40</f>
        <v>175.93821948599998</v>
      </c>
      <c r="F18" s="181">
        <f t="shared" ref="F18:H18" si="4">F19+F29+F39+F40</f>
        <v>296.40028080000002</v>
      </c>
      <c r="G18" s="181">
        <f t="shared" ref="G18:J18" si="5">G19+G29+G39+G40</f>
        <v>224.77142749484</v>
      </c>
      <c r="H18" s="181">
        <f t="shared" si="4"/>
        <v>415.0917192</v>
      </c>
      <c r="I18" s="181">
        <f t="shared" si="5"/>
        <v>447.9814858934339</v>
      </c>
      <c r="J18" s="181">
        <f t="shared" si="5"/>
        <v>659.40313264942597</v>
      </c>
      <c r="K18" s="182">
        <f>D18+F18+H18</f>
        <v>774.65640718000009</v>
      </c>
      <c r="L18" s="182">
        <f>E18+G18+I18+J18</f>
        <v>1508.0942655237</v>
      </c>
    </row>
    <row r="19" spans="1:16" x14ac:dyDescent="0.25">
      <c r="A19" s="179" t="s">
        <v>125</v>
      </c>
      <c r="B19" s="183" t="s">
        <v>126</v>
      </c>
      <c r="C19" s="181"/>
      <c r="D19" s="181">
        <f>D20+D24+D28</f>
        <v>0</v>
      </c>
      <c r="E19" s="181">
        <f>E20+E24+E28</f>
        <v>95.281397745244476</v>
      </c>
      <c r="F19" s="181">
        <f t="shared" ref="F19:K19" si="6">F20+F24+F28</f>
        <v>195.83723400000002</v>
      </c>
      <c r="G19" s="181">
        <f t="shared" ref="G19:J19" si="7">G20+G24+G28</f>
        <v>120.85206313198037</v>
      </c>
      <c r="H19" s="181">
        <f t="shared" si="6"/>
        <v>268.25376599999998</v>
      </c>
      <c r="I19" s="181">
        <f t="shared" si="7"/>
        <v>269.01159033579523</v>
      </c>
      <c r="J19" s="181">
        <f t="shared" si="7"/>
        <v>456.16149286071129</v>
      </c>
      <c r="K19" s="181">
        <f t="shared" si="6"/>
        <v>464.09100000000001</v>
      </c>
      <c r="L19" s="182">
        <f>E19+G19+I19+J19</f>
        <v>941.3065440737314</v>
      </c>
    </row>
    <row r="20" spans="1:16" ht="31.5" collapsed="1" x14ac:dyDescent="0.25">
      <c r="A20" s="179" t="s">
        <v>127</v>
      </c>
      <c r="B20" s="184" t="s">
        <v>128</v>
      </c>
      <c r="C20" s="181"/>
      <c r="D20" s="181">
        <f t="shared" ref="D20:F20" si="8">IF(D73&lt;0,0,D73)</f>
        <v>0</v>
      </c>
      <c r="E20" s="181">
        <f t="shared" si="8"/>
        <v>95.281397745244476</v>
      </c>
      <c r="F20" s="181">
        <f t="shared" si="8"/>
        <v>195.83723400000002</v>
      </c>
      <c r="G20" s="181">
        <f>IF(G73&lt;0,0,G73)</f>
        <v>120.85206313198037</v>
      </c>
      <c r="H20" s="181">
        <f>IF(H73&lt;0,0,H73)</f>
        <v>268.25376599999998</v>
      </c>
      <c r="I20" s="181">
        <f>IF(I73&lt;0,0,I73)</f>
        <v>269.01159033579523</v>
      </c>
      <c r="J20" s="181">
        <f>IF(J73&lt;0,0,J73)</f>
        <v>456.16149286071129</v>
      </c>
      <c r="K20" s="182">
        <f>D20+F20+H20</f>
        <v>464.09100000000001</v>
      </c>
      <c r="L20" s="182">
        <f>E20+G20+I20+J20</f>
        <v>941.3065440737314</v>
      </c>
    </row>
    <row r="21" spans="1:16" hidden="1" outlineLevel="1" x14ac:dyDescent="0.25">
      <c r="A21" s="93"/>
      <c r="B21" s="99"/>
      <c r="C21" s="95"/>
      <c r="D21" s="95"/>
      <c r="E21" s="95"/>
      <c r="F21" s="95"/>
      <c r="G21" s="95"/>
      <c r="H21" s="95"/>
      <c r="I21" s="95"/>
      <c r="J21" s="95"/>
      <c r="K21" s="96"/>
      <c r="L21" s="96"/>
    </row>
    <row r="22" spans="1:16" hidden="1" outlineLevel="1" x14ac:dyDescent="0.25">
      <c r="A22" s="93"/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spans="1:16" hidden="1" outlineLevel="1" x14ac:dyDescent="0.25">
      <c r="A23" s="93"/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</row>
    <row r="24" spans="1:16" ht="30.75" customHeight="1" collapsed="1" x14ac:dyDescent="0.25">
      <c r="A24" s="93" t="s">
        <v>129</v>
      </c>
      <c r="B24" s="98" t="s">
        <v>130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</row>
    <row r="25" spans="1:16" ht="20.25" hidden="1" customHeight="1" outlineLevel="1" x14ac:dyDescent="0.25">
      <c r="A25" s="93"/>
      <c r="B25" s="98"/>
      <c r="C25" s="95"/>
      <c r="D25" s="95"/>
      <c r="E25" s="95"/>
      <c r="F25" s="95"/>
      <c r="G25" s="95"/>
      <c r="H25" s="95"/>
      <c r="I25" s="95"/>
      <c r="J25" s="95"/>
      <c r="K25" s="95"/>
      <c r="L25" s="95"/>
    </row>
    <row r="26" spans="1:16" hidden="1" outlineLevel="1" x14ac:dyDescent="0.25">
      <c r="A26" s="93"/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</row>
    <row r="27" spans="1:16" hidden="1" outlineLevel="1" x14ac:dyDescent="0.25">
      <c r="A27" s="93"/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</row>
    <row r="28" spans="1:16" collapsed="1" x14ac:dyDescent="0.25">
      <c r="A28" s="93" t="s">
        <v>131</v>
      </c>
      <c r="B28" s="98" t="s">
        <v>132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</row>
    <row r="29" spans="1:16" x14ac:dyDescent="0.25">
      <c r="A29" s="93" t="s">
        <v>133</v>
      </c>
      <c r="B29" s="98" t="s">
        <v>134</v>
      </c>
      <c r="C29" s="95" t="e">
        <f t="shared" ref="C29:C30" si="9">C30</f>
        <v>#REF!</v>
      </c>
      <c r="D29" s="95">
        <f t="shared" ref="D29:L30" si="10">D30</f>
        <v>25.156740513333332</v>
      </c>
      <c r="E29" s="95">
        <f t="shared" si="10"/>
        <v>52.945236331422201</v>
      </c>
      <c r="F29" s="95">
        <f t="shared" si="10"/>
        <v>51.162999999999997</v>
      </c>
      <c r="G29" s="95">
        <f t="shared" si="10"/>
        <v>73.752065371086303</v>
      </c>
      <c r="H29" s="95">
        <f t="shared" si="10"/>
        <v>77.656000000000006</v>
      </c>
      <c r="I29" s="95">
        <f t="shared" si="10"/>
        <v>109.519323021933</v>
      </c>
      <c r="J29" s="95">
        <f t="shared" si="10"/>
        <v>99.844964238066694</v>
      </c>
      <c r="K29" s="95">
        <f t="shared" si="10"/>
        <v>153.97574051333334</v>
      </c>
      <c r="L29" s="95">
        <f t="shared" si="10"/>
        <v>336.06158896250815</v>
      </c>
    </row>
    <row r="30" spans="1:16" ht="31.5" x14ac:dyDescent="0.25">
      <c r="A30" s="93" t="s">
        <v>135</v>
      </c>
      <c r="B30" s="98" t="s">
        <v>136</v>
      </c>
      <c r="C30" s="95" t="e">
        <f t="shared" si="9"/>
        <v>#REF!</v>
      </c>
      <c r="D30" s="95">
        <f t="shared" si="10"/>
        <v>25.156740513333332</v>
      </c>
      <c r="E30" s="95">
        <f t="shared" si="10"/>
        <v>52.945236331422201</v>
      </c>
      <c r="F30" s="95">
        <f t="shared" si="10"/>
        <v>51.162999999999997</v>
      </c>
      <c r="G30" s="95">
        <f t="shared" si="10"/>
        <v>73.752065371086303</v>
      </c>
      <c r="H30" s="95">
        <f t="shared" si="10"/>
        <v>77.656000000000006</v>
      </c>
      <c r="I30" s="95">
        <f t="shared" si="10"/>
        <v>109.519323021933</v>
      </c>
      <c r="J30" s="95">
        <f t="shared" si="10"/>
        <v>99.844964238066694</v>
      </c>
      <c r="K30" s="96">
        <f>D30+F30+H30</f>
        <v>153.97574051333334</v>
      </c>
      <c r="L30" s="96">
        <f>E30+G30+I30+J30</f>
        <v>336.06158896250815</v>
      </c>
    </row>
    <row r="31" spans="1:16" collapsed="1" x14ac:dyDescent="0.25">
      <c r="A31" s="93" t="s">
        <v>137</v>
      </c>
      <c r="B31" s="99" t="s">
        <v>138</v>
      </c>
      <c r="C31" s="95" t="e">
        <f>'Приложение 2'!#REF!</f>
        <v>#REF!</v>
      </c>
      <c r="D31" s="95">
        <f>IF(D71&lt;D72,D71,D72)</f>
        <v>25.156740513333332</v>
      </c>
      <c r="E31" s="95">
        <f>IF(E71&lt;E72,E71,E72)</f>
        <v>52.945236331422201</v>
      </c>
      <c r="F31" s="95">
        <f t="shared" ref="F31:H31" si="11">IF(F71&lt;F72,F71,F72)</f>
        <v>51.162999999999997</v>
      </c>
      <c r="G31" s="95">
        <f t="shared" ref="G31:J31" si="12">IF(G71&lt;G72,G71,G72)</f>
        <v>73.752065371086303</v>
      </c>
      <c r="H31" s="95">
        <f t="shared" si="11"/>
        <v>77.656000000000006</v>
      </c>
      <c r="I31" s="95">
        <f t="shared" si="12"/>
        <v>109.519323021933</v>
      </c>
      <c r="J31" s="95">
        <f t="shared" si="12"/>
        <v>99.844964238066694</v>
      </c>
      <c r="K31" s="96">
        <f>D31+F31+H31</f>
        <v>153.97574051333334</v>
      </c>
      <c r="L31" s="96">
        <f>E31+G31+I31+J31</f>
        <v>336.06158896250815</v>
      </c>
    </row>
    <row r="32" spans="1:16" hidden="1" outlineLevel="1" x14ac:dyDescent="0.25">
      <c r="A32" s="93"/>
      <c r="B32" s="99"/>
      <c r="C32" s="95"/>
      <c r="D32" s="95"/>
      <c r="E32" s="95"/>
      <c r="F32" s="95"/>
      <c r="G32" s="95"/>
      <c r="H32" s="95"/>
      <c r="I32" s="95"/>
      <c r="J32" s="95"/>
      <c r="K32" s="95"/>
      <c r="L32" s="95"/>
      <c r="P32" s="84">
        <f t="shared" ref="P32:P33" si="13">ROW(A17)</f>
        <v>17</v>
      </c>
    </row>
    <row r="33" spans="1:16" hidden="1" outlineLevel="1" x14ac:dyDescent="0.25">
      <c r="A33" s="93"/>
      <c r="B33" s="99"/>
      <c r="C33" s="95"/>
      <c r="D33" s="95"/>
      <c r="E33" s="95"/>
      <c r="F33" s="95"/>
      <c r="G33" s="95"/>
      <c r="H33" s="95"/>
      <c r="I33" s="95"/>
      <c r="J33" s="95"/>
      <c r="K33" s="95"/>
      <c r="L33" s="95"/>
      <c r="P33" s="84">
        <f t="shared" si="13"/>
        <v>18</v>
      </c>
    </row>
    <row r="34" spans="1:16" collapsed="1" x14ac:dyDescent="0.25">
      <c r="A34" s="93" t="s">
        <v>139</v>
      </c>
      <c r="B34" s="98" t="s">
        <v>140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</row>
    <row r="35" spans="1:16" ht="31.5" x14ac:dyDescent="0.25">
      <c r="A35" s="93" t="s">
        <v>141</v>
      </c>
      <c r="B35" s="98" t="s">
        <v>142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</row>
    <row r="36" spans="1:16" collapsed="1" x14ac:dyDescent="0.25">
      <c r="A36" s="93" t="s">
        <v>143</v>
      </c>
      <c r="B36" s="99" t="s">
        <v>138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</row>
    <row r="37" spans="1:16" hidden="1" outlineLevel="1" x14ac:dyDescent="0.25">
      <c r="A37" s="93"/>
      <c r="B37" s="99"/>
      <c r="C37" s="95"/>
      <c r="D37" s="95"/>
      <c r="E37" s="95"/>
      <c r="F37" s="95"/>
      <c r="G37" s="95"/>
      <c r="H37" s="95"/>
      <c r="I37" s="95"/>
      <c r="J37" s="95"/>
      <c r="K37" s="95"/>
      <c r="L37" s="95"/>
    </row>
    <row r="38" spans="1:16" hidden="1" outlineLevel="1" x14ac:dyDescent="0.25">
      <c r="A38" s="93"/>
      <c r="B38" s="99"/>
      <c r="C38" s="95"/>
      <c r="D38" s="95"/>
      <c r="E38" s="95"/>
      <c r="F38" s="95"/>
      <c r="G38" s="95"/>
      <c r="H38" s="95"/>
      <c r="I38" s="95"/>
      <c r="J38" s="95"/>
      <c r="K38" s="95"/>
      <c r="L38" s="95"/>
    </row>
    <row r="39" spans="1:16" collapsed="1" x14ac:dyDescent="0.25">
      <c r="A39" s="93" t="s">
        <v>144</v>
      </c>
      <c r="B39" s="97" t="s">
        <v>145</v>
      </c>
      <c r="C39" s="95" t="e">
        <f>C31*0.18</f>
        <v>#REF!</v>
      </c>
      <c r="D39" s="95">
        <f>D75</f>
        <v>38.007666666666665</v>
      </c>
      <c r="E39" s="95">
        <f>E75</f>
        <v>27.71158540933331</v>
      </c>
      <c r="F39" s="95">
        <f t="shared" ref="F39:H39" si="14">F75</f>
        <v>49.400046799999984</v>
      </c>
      <c r="G39" s="95">
        <f t="shared" ref="G39:J39" si="15">G75</f>
        <v>30.167298991773322</v>
      </c>
      <c r="H39" s="95">
        <f t="shared" si="14"/>
        <v>69.181953200000009</v>
      </c>
      <c r="I39" s="95">
        <f t="shared" si="15"/>
        <v>69.450572535705646</v>
      </c>
      <c r="J39" s="95">
        <f t="shared" si="15"/>
        <v>103.39667555064796</v>
      </c>
      <c r="K39" s="96">
        <f>D39+F39+H39</f>
        <v>156.58966666666666</v>
      </c>
      <c r="L39" s="96">
        <f>E39+G39+I39+J39</f>
        <v>230.72613248746023</v>
      </c>
    </row>
    <row r="40" spans="1:16" x14ac:dyDescent="0.25">
      <c r="A40" s="93" t="s">
        <v>146</v>
      </c>
      <c r="B40" s="97" t="s">
        <v>147</v>
      </c>
      <c r="C40" s="95"/>
      <c r="D40" s="95"/>
      <c r="E40" s="95"/>
      <c r="F40" s="95"/>
      <c r="G40" s="95"/>
      <c r="H40" s="95"/>
      <c r="I40" s="95"/>
      <c r="J40" s="95"/>
      <c r="K40" s="96"/>
      <c r="L40" s="96"/>
    </row>
    <row r="41" spans="1:16" x14ac:dyDescent="0.25">
      <c r="A41" s="93" t="s">
        <v>148</v>
      </c>
      <c r="B41" s="98" t="s">
        <v>149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</row>
    <row r="42" spans="1:16" x14ac:dyDescent="0.25">
      <c r="A42" s="93" t="s">
        <v>150</v>
      </c>
      <c r="B42" s="98" t="s">
        <v>151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</row>
    <row r="43" spans="1:16" x14ac:dyDescent="0.25">
      <c r="A43" s="93" t="s">
        <v>152</v>
      </c>
      <c r="B43" s="94" t="s">
        <v>153</v>
      </c>
      <c r="C43" s="95"/>
      <c r="D43" s="95">
        <f>D44</f>
        <v>164.88159281999998</v>
      </c>
      <c r="E43" s="95">
        <f>E44</f>
        <v>0</v>
      </c>
      <c r="F43" s="95">
        <f t="shared" ref="F43:L43" si="16">F44</f>
        <v>0</v>
      </c>
      <c r="G43" s="95">
        <f t="shared" si="16"/>
        <v>0</v>
      </c>
      <c r="H43" s="95">
        <f t="shared" si="16"/>
        <v>0</v>
      </c>
      <c r="I43" s="95">
        <f t="shared" si="16"/>
        <v>0</v>
      </c>
      <c r="J43" s="95">
        <f t="shared" si="16"/>
        <v>0</v>
      </c>
      <c r="K43" s="95">
        <f t="shared" si="16"/>
        <v>164.88159281999998</v>
      </c>
      <c r="L43" s="95">
        <f t="shared" si="16"/>
        <v>0</v>
      </c>
    </row>
    <row r="44" spans="1:16" outlineLevel="1" x14ac:dyDescent="0.25">
      <c r="A44" s="93" t="s">
        <v>154</v>
      </c>
      <c r="B44" s="97" t="s">
        <v>155</v>
      </c>
      <c r="C44" s="95"/>
      <c r="D44" s="95">
        <f>IF(D74&lt;0,0,D74)</f>
        <v>164.88159281999998</v>
      </c>
      <c r="E44" s="95">
        <f>IF(E74&lt;0,0,E74)</f>
        <v>0</v>
      </c>
      <c r="F44" s="95">
        <f t="shared" ref="F44:I44" si="17">IF(F74&lt;0,0,F74)</f>
        <v>0</v>
      </c>
      <c r="G44" s="95">
        <f t="shared" si="17"/>
        <v>0</v>
      </c>
      <c r="H44" s="95">
        <f t="shared" si="17"/>
        <v>0</v>
      </c>
      <c r="I44" s="95">
        <f t="shared" si="17"/>
        <v>0</v>
      </c>
      <c r="J44" s="95">
        <f t="shared" ref="J44" si="18">IF(J74&lt;0,0,J74)</f>
        <v>0</v>
      </c>
      <c r="K44" s="96">
        <f>D44+F44+H44</f>
        <v>164.88159281999998</v>
      </c>
      <c r="L44" s="96">
        <f>E44+G44+I44+J44</f>
        <v>0</v>
      </c>
    </row>
    <row r="45" spans="1:16" outlineLevel="1" x14ac:dyDescent="0.25">
      <c r="A45" s="93" t="s">
        <v>156</v>
      </c>
      <c r="B45" s="97" t="s">
        <v>157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</row>
    <row r="46" spans="1:16" outlineLevel="1" x14ac:dyDescent="0.25">
      <c r="A46" s="93" t="s">
        <v>158</v>
      </c>
      <c r="B46" s="97" t="s">
        <v>159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</row>
    <row r="47" spans="1:16" outlineLevel="1" x14ac:dyDescent="0.25">
      <c r="A47" s="93" t="s">
        <v>160</v>
      </c>
      <c r="B47" s="97" t="s">
        <v>161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</row>
    <row r="48" spans="1:16" outlineLevel="1" x14ac:dyDescent="0.25">
      <c r="A48" s="93" t="s">
        <v>162</v>
      </c>
      <c r="B48" s="97" t="s">
        <v>163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</row>
    <row r="49" spans="1:42" outlineLevel="1" x14ac:dyDescent="0.25">
      <c r="A49" s="93" t="s">
        <v>164</v>
      </c>
      <c r="B49" s="98" t="s">
        <v>165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</row>
    <row r="50" spans="1:42" ht="33" customHeight="1" outlineLevel="1" x14ac:dyDescent="0.25">
      <c r="A50" s="93" t="s">
        <v>166</v>
      </c>
      <c r="B50" s="99" t="s">
        <v>167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</row>
    <row r="51" spans="1:42" ht="31.5" outlineLevel="1" x14ac:dyDescent="0.25">
      <c r="A51" s="93" t="s">
        <v>168</v>
      </c>
      <c r="B51" s="98" t="s">
        <v>169</v>
      </c>
      <c r="C51" s="95"/>
      <c r="D51" s="95"/>
      <c r="E51" s="95"/>
      <c r="F51" s="95"/>
      <c r="G51" s="95"/>
      <c r="H51" s="95"/>
      <c r="I51" s="95"/>
      <c r="J51" s="95"/>
      <c r="K51" s="95"/>
      <c r="L51" s="95"/>
    </row>
    <row r="52" spans="1:42" ht="47.25" outlineLevel="1" x14ac:dyDescent="0.25">
      <c r="A52" s="93" t="s">
        <v>170</v>
      </c>
      <c r="B52" s="99" t="s">
        <v>171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</row>
    <row r="53" spans="1:42" outlineLevel="1" x14ac:dyDescent="0.25">
      <c r="A53" s="93" t="s">
        <v>172</v>
      </c>
      <c r="B53" s="97" t="s">
        <v>173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</row>
    <row r="54" spans="1:42" outlineLevel="1" x14ac:dyDescent="0.25">
      <c r="A54" s="93" t="s">
        <v>174</v>
      </c>
      <c r="B54" s="97" t="s">
        <v>175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</row>
    <row r="55" spans="1:42" collapsed="1" x14ac:dyDescent="0.25"/>
    <row r="56" spans="1:42" ht="39" hidden="1" customHeight="1" outlineLevel="1" x14ac:dyDescent="0.25">
      <c r="A56" s="192" t="s">
        <v>52</v>
      </c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1:42" ht="37.5" hidden="1" customHeight="1" outlineLevel="1" x14ac:dyDescent="0.25">
      <c r="A57" s="192" t="s">
        <v>53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1:42" ht="53.25" hidden="1" customHeight="1" outlineLevel="1" x14ac:dyDescent="0.25">
      <c r="A58" s="237" t="s">
        <v>176</v>
      </c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</row>
    <row r="59" spans="1:42" ht="48.75" hidden="1" customHeight="1" outlineLevel="1" x14ac:dyDescent="0.25">
      <c r="A59" s="237" t="s">
        <v>177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</row>
    <row r="60" spans="1:42" ht="144" hidden="1" customHeight="1" outlineLevel="1" x14ac:dyDescent="0.25">
      <c r="A60" s="204" t="s">
        <v>178</v>
      </c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33"/>
    </row>
    <row r="61" spans="1:42" ht="132" hidden="1" customHeight="1" outlineLevel="1" x14ac:dyDescent="0.25">
      <c r="A61" s="235" t="s">
        <v>179</v>
      </c>
      <c r="B61" s="235"/>
      <c r="C61" s="235"/>
      <c r="D61" s="235"/>
      <c r="E61" s="235"/>
      <c r="F61" s="235"/>
      <c r="G61" s="235"/>
      <c r="H61" s="235"/>
      <c r="I61" s="235"/>
      <c r="J61" s="235"/>
      <c r="K61" s="235"/>
    </row>
    <row r="62" spans="1:42" collapsed="1" x14ac:dyDescent="0.25"/>
    <row r="63" spans="1:42" x14ac:dyDescent="0.25">
      <c r="C63" s="100"/>
      <c r="D63" s="100"/>
      <c r="E63" s="100"/>
      <c r="F63" s="100"/>
      <c r="G63" s="100"/>
      <c r="H63" s="100"/>
      <c r="I63" s="100"/>
      <c r="J63" s="100"/>
      <c r="K63" s="100"/>
    </row>
    <row r="66" spans="1:21" ht="31.5" x14ac:dyDescent="0.25">
      <c r="B66" s="187" t="s">
        <v>318</v>
      </c>
      <c r="C66" s="169"/>
      <c r="D66" s="169"/>
      <c r="E66" s="169"/>
      <c r="F66" s="169"/>
      <c r="G66" s="169"/>
      <c r="H66" s="169"/>
      <c r="I66" s="169"/>
      <c r="J66" s="1" t="s">
        <v>319</v>
      </c>
      <c r="K66" s="169"/>
      <c r="L66" s="169"/>
      <c r="M66" s="169"/>
      <c r="N66" s="169"/>
      <c r="O66" s="169"/>
      <c r="P66" s="1"/>
      <c r="Q66" s="34"/>
      <c r="R66" s="34"/>
      <c r="S66" s="34"/>
      <c r="T66" s="1"/>
      <c r="U66" s="1"/>
    </row>
    <row r="67" spans="1:21" x14ac:dyDescent="0.25">
      <c r="B67" s="1"/>
    </row>
    <row r="71" spans="1:21" outlineLevel="1" x14ac:dyDescent="0.25">
      <c r="B71" s="98" t="s">
        <v>180</v>
      </c>
      <c r="C71" s="95"/>
      <c r="D71" s="95">
        <f>'Приложение 4'!X38</f>
        <v>190.03833333333333</v>
      </c>
      <c r="E71" s="95">
        <f>'Приложение 4'!AE38</f>
        <v>148.22663407666667</v>
      </c>
      <c r="F71" s="95">
        <f>'Приложение 4'!AL38</f>
        <v>247.00023400000003</v>
      </c>
      <c r="G71" s="95">
        <f>'Приложение 4'!AS38</f>
        <v>194.60412850306668</v>
      </c>
      <c r="H71" s="95">
        <f>'Приложение 4'!AZ38</f>
        <v>345.90976599999999</v>
      </c>
      <c r="I71" s="95">
        <f>'Приложение 4'!BG38</f>
        <v>378.53091335772825</v>
      </c>
      <c r="J71" s="95">
        <f>'Приложение 4'!BN38</f>
        <v>556.00645709877801</v>
      </c>
      <c r="K71" s="95">
        <f>D71+F71+H71</f>
        <v>782.94833333333338</v>
      </c>
      <c r="L71" s="95">
        <f t="shared" ref="L71:L76" si="19">E71+G71+I71+J71</f>
        <v>1277.3681330362397</v>
      </c>
    </row>
    <row r="72" spans="1:21" outlineLevel="1" x14ac:dyDescent="0.25">
      <c r="B72" s="98" t="s">
        <v>181</v>
      </c>
      <c r="C72" s="95"/>
      <c r="D72" s="95">
        <v>25.156740513333332</v>
      </c>
      <c r="E72" s="95">
        <v>52.945236331422201</v>
      </c>
      <c r="F72" s="144">
        <v>51.162999999999997</v>
      </c>
      <c r="G72" s="185">
        <v>73.752065371086303</v>
      </c>
      <c r="H72" s="144">
        <v>77.656000000000006</v>
      </c>
      <c r="I72" s="144">
        <v>109.519323021933</v>
      </c>
      <c r="J72" s="144">
        <v>99.844964238066694</v>
      </c>
      <c r="K72" s="95">
        <f>D72+F72+H72</f>
        <v>153.97574051333334</v>
      </c>
      <c r="L72" s="95">
        <f t="shared" si="19"/>
        <v>336.06158896250815</v>
      </c>
    </row>
    <row r="73" spans="1:21" outlineLevel="1" x14ac:dyDescent="0.25">
      <c r="A73" s="141"/>
      <c r="B73" s="98" t="s">
        <v>292</v>
      </c>
      <c r="C73" s="95"/>
      <c r="D73" s="95"/>
      <c r="E73" s="95">
        <f>E71-E72</f>
        <v>95.281397745244476</v>
      </c>
      <c r="F73" s="95">
        <f t="shared" ref="F73:I73" si="20">F71-F72</f>
        <v>195.83723400000002</v>
      </c>
      <c r="G73" s="95">
        <f t="shared" si="20"/>
        <v>120.85206313198037</v>
      </c>
      <c r="H73" s="95">
        <f t="shared" si="20"/>
        <v>268.25376599999998</v>
      </c>
      <c r="I73" s="95">
        <f t="shared" si="20"/>
        <v>269.01159033579523</v>
      </c>
      <c r="J73" s="95">
        <f>J71-J72</f>
        <v>456.16149286071129</v>
      </c>
      <c r="K73" s="95">
        <f>D73+F73+H73</f>
        <v>464.09100000000001</v>
      </c>
      <c r="L73" s="95">
        <f t="shared" si="19"/>
        <v>941.3065440737314</v>
      </c>
    </row>
    <row r="74" spans="1:21" outlineLevel="1" x14ac:dyDescent="0.25">
      <c r="B74" s="98" t="s">
        <v>155</v>
      </c>
      <c r="C74" s="95"/>
      <c r="D74" s="95">
        <f>D71-D72</f>
        <v>164.88159281999998</v>
      </c>
      <c r="E74" s="95"/>
      <c r="F74" s="95"/>
      <c r="G74" s="95"/>
      <c r="H74" s="95"/>
      <c r="I74" s="95"/>
      <c r="J74" s="95"/>
      <c r="K74" s="95"/>
      <c r="L74" s="95">
        <f t="shared" si="19"/>
        <v>0</v>
      </c>
      <c r="N74" s="101"/>
    </row>
    <row r="75" spans="1:21" outlineLevel="1" x14ac:dyDescent="0.25">
      <c r="B75" s="98" t="s">
        <v>182</v>
      </c>
      <c r="C75" s="95"/>
      <c r="D75" s="95">
        <f t="shared" ref="D75:J75" si="21">D76-D71</f>
        <v>38.007666666666665</v>
      </c>
      <c r="E75" s="95">
        <f>E76-E71</f>
        <v>27.71158540933331</v>
      </c>
      <c r="F75" s="95">
        <f t="shared" si="21"/>
        <v>49.400046799999984</v>
      </c>
      <c r="G75" s="95">
        <f t="shared" si="21"/>
        <v>30.167298991773322</v>
      </c>
      <c r="H75" s="95">
        <f t="shared" si="21"/>
        <v>69.181953200000009</v>
      </c>
      <c r="I75" s="95">
        <f>I76-I71</f>
        <v>69.450572535705646</v>
      </c>
      <c r="J75" s="95">
        <f t="shared" si="21"/>
        <v>103.39667555064796</v>
      </c>
      <c r="K75" s="95">
        <f>D75+F75+H75</f>
        <v>156.58966666666666</v>
      </c>
      <c r="L75" s="95">
        <f t="shared" si="19"/>
        <v>230.72613248746023</v>
      </c>
    </row>
    <row r="76" spans="1:21" outlineLevel="1" x14ac:dyDescent="0.25">
      <c r="B76" s="98" t="s">
        <v>183</v>
      </c>
      <c r="C76" s="95"/>
      <c r="D76" s="95">
        <f>'Приложение 1'!Q37</f>
        <v>228.04599999999999</v>
      </c>
      <c r="E76" s="95">
        <f>'Приложение 1'!V37</f>
        <v>175.93821948599998</v>
      </c>
      <c r="F76" s="95">
        <f>'Приложение 1'!AA37</f>
        <v>296.40028080000002</v>
      </c>
      <c r="G76" s="95">
        <f>'Приложение 1'!AF37</f>
        <v>224.77142749484</v>
      </c>
      <c r="H76" s="95">
        <f>'Приложение 1'!AK37</f>
        <v>415.0917192</v>
      </c>
      <c r="I76" s="95">
        <f>'Приложение 1'!AP37</f>
        <v>447.9814858934339</v>
      </c>
      <c r="J76" s="95">
        <f>'Приложение 1'!AU37</f>
        <v>659.40313264942597</v>
      </c>
      <c r="K76" s="95">
        <f>D76+F76+H76</f>
        <v>939.53800000000001</v>
      </c>
      <c r="L76" s="95">
        <f t="shared" si="19"/>
        <v>1508.0942655237</v>
      </c>
    </row>
    <row r="77" spans="1:21" outlineLevel="1" x14ac:dyDescent="0.25">
      <c r="D77" s="101">
        <f>D76-D17</f>
        <v>0</v>
      </c>
      <c r="E77" s="101"/>
      <c r="F77" s="101">
        <f t="shared" ref="F77:K77" si="22">F76-F17</f>
        <v>0</v>
      </c>
      <c r="G77" s="101">
        <f>G76-G17</f>
        <v>0</v>
      </c>
      <c r="H77" s="101">
        <f t="shared" si="22"/>
        <v>0</v>
      </c>
      <c r="I77" s="101">
        <f t="shared" ref="I77" si="23">I76-I17</f>
        <v>0</v>
      </c>
      <c r="J77" s="101"/>
      <c r="K77" s="101">
        <f t="shared" si="22"/>
        <v>0</v>
      </c>
      <c r="L77" s="101">
        <f>L76-L17</f>
        <v>0</v>
      </c>
    </row>
    <row r="78" spans="1:21" outlineLevel="1" x14ac:dyDescent="0.25">
      <c r="D78" s="101">
        <f>D76/1.2-D71</f>
        <v>0</v>
      </c>
      <c r="E78" s="101"/>
      <c r="F78" s="101">
        <f>F76/1.2-F71</f>
        <v>0</v>
      </c>
      <c r="G78" s="101">
        <f t="shared" ref="G78:L78" si="24">G76/1.2-G71</f>
        <v>-7.2946055907000016</v>
      </c>
      <c r="H78" s="101">
        <f t="shared" si="24"/>
        <v>0</v>
      </c>
      <c r="I78" s="101">
        <f t="shared" si="24"/>
        <v>-5.2130084465333084</v>
      </c>
      <c r="J78" s="101"/>
      <c r="K78" s="101">
        <f t="shared" si="24"/>
        <v>0</v>
      </c>
      <c r="L78" s="101">
        <f t="shared" si="24"/>
        <v>-20.622911766489551</v>
      </c>
    </row>
    <row r="88" spans="6:9" x14ac:dyDescent="0.25">
      <c r="F88" s="84">
        <v>52.945236331422201</v>
      </c>
      <c r="G88" s="84">
        <v>83.589429406933306</v>
      </c>
      <c r="H88" s="84">
        <v>109.519323021933</v>
      </c>
      <c r="I88" s="84">
        <v>99.844964238066694</v>
      </c>
    </row>
  </sheetData>
  <mergeCells count="21">
    <mergeCell ref="A5:K5"/>
    <mergeCell ref="A6:K6"/>
    <mergeCell ref="A7:K7"/>
    <mergeCell ref="A8:K8"/>
    <mergeCell ref="A9:K9"/>
    <mergeCell ref="A10:K10"/>
    <mergeCell ref="A11:K11"/>
    <mergeCell ref="A12:K12"/>
    <mergeCell ref="A14:A15"/>
    <mergeCell ref="B14:B15"/>
    <mergeCell ref="F14:G14"/>
    <mergeCell ref="H14:I14"/>
    <mergeCell ref="K14:L14"/>
    <mergeCell ref="D14:E14"/>
    <mergeCell ref="A60:K60"/>
    <mergeCell ref="A61:K61"/>
    <mergeCell ref="A17:B17"/>
    <mergeCell ref="A56:K56"/>
    <mergeCell ref="A57:K57"/>
    <mergeCell ref="A58:K58"/>
    <mergeCell ref="A59:K59"/>
  </mergeCells>
  <pageMargins left="0.31496062992125984" right="0.31496062992125984" top="0.35433070866141736" bottom="0.35433070866141736" header="0.31496062992125984" footer="0.31496062992125984"/>
  <pageSetup paperSize="9" scale="54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J21"/>
  <sheetViews>
    <sheetView workbookViewId="0">
      <selection activeCell="A7" sqref="A7"/>
    </sheetView>
  </sheetViews>
  <sheetFormatPr defaultRowHeight="12" x14ac:dyDescent="0.2"/>
  <cols>
    <col min="1" max="1" width="9.75" style="102" bestFit="1" customWidth="1"/>
    <col min="2" max="2" width="60.75" style="102" bestFit="1" customWidth="1"/>
    <col min="3" max="3" width="12.75" style="102" bestFit="1" customWidth="1"/>
    <col min="4" max="4" width="8.125" style="102" bestFit="1" customWidth="1"/>
    <col min="5" max="5" width="8.125" style="102" hidden="1" bestFit="1" customWidth="1"/>
    <col min="6" max="6" width="8.125" style="102" bestFit="1" customWidth="1"/>
    <col min="7" max="7" width="8.125" style="102" hidden="1" bestFit="1" customWidth="1"/>
    <col min="8" max="8" width="8.125" style="102" bestFit="1" customWidth="1"/>
    <col min="9" max="9" width="8.125" style="102" hidden="1" bestFit="1" customWidth="1"/>
    <col min="10" max="10" width="8.125" style="102" bestFit="1" customWidth="1"/>
    <col min="11" max="11" width="8.125" style="102" hidden="1" bestFit="1" customWidth="1"/>
    <col min="12" max="12" width="8.125" style="102" bestFit="1" customWidth="1"/>
    <col min="13" max="13" width="8.125" style="102" hidden="1" bestFit="1" customWidth="1"/>
    <col min="14" max="14" width="8.125" style="102" bestFit="1" customWidth="1"/>
    <col min="15" max="15" width="8.125" style="102" hidden="1" bestFit="1" customWidth="1"/>
    <col min="16" max="16" width="8.125" style="102" bestFit="1" customWidth="1"/>
    <col min="17" max="17" width="8.125" style="102" hidden="1" bestFit="1" customWidth="1"/>
    <col min="18" max="18" width="8.125" style="102" bestFit="1" customWidth="1"/>
    <col min="19" max="19" width="8.125" style="102" hidden="1" bestFit="1" customWidth="1"/>
    <col min="20" max="20" width="8.125" style="102" bestFit="1" customWidth="1"/>
    <col min="21" max="21" width="8.125" style="102" hidden="1" bestFit="1" customWidth="1"/>
    <col min="22" max="22" width="8.125" style="102" bestFit="1" customWidth="1"/>
    <col min="23" max="23" width="8.125" style="102" hidden="1" bestFit="1" customWidth="1"/>
    <col min="24" max="24" width="8.125" style="102" bestFit="1" customWidth="1"/>
    <col min="25" max="25" width="8.125" style="102" hidden="1" bestFit="1" customWidth="1"/>
    <col min="26" max="31" width="8.125" style="102" bestFit="1" customWidth="1"/>
    <col min="32" max="32" width="8.125" style="102" hidden="1" bestFit="1" customWidth="1"/>
    <col min="33" max="33" width="8.125" style="102" bestFit="1" customWidth="1"/>
    <col min="34" max="34" width="8.125" style="102" hidden="1" bestFit="1" customWidth="1"/>
    <col min="35" max="35" width="8.125" style="102" bestFit="1" customWidth="1"/>
    <col min="36" max="36" width="8.125" style="102" hidden="1" bestFit="1" customWidth="1"/>
    <col min="37" max="37" width="8.125" style="102" bestFit="1" customWidth="1"/>
    <col min="38" max="38" width="8.125" style="102" hidden="1" bestFit="1" customWidth="1"/>
    <col min="39" max="39" width="8.125" style="102" bestFit="1" customWidth="1"/>
    <col min="40" max="40" width="8.125" style="102" hidden="1" bestFit="1" customWidth="1"/>
    <col min="41" max="41" width="8.125" style="102" bestFit="1" customWidth="1"/>
    <col min="42" max="42" width="8.125" style="102" hidden="1" bestFit="1" customWidth="1"/>
    <col min="43" max="43" width="8.125" style="102" bestFit="1" customWidth="1"/>
    <col min="44" max="44" width="8.125" style="102" hidden="1" bestFit="1" customWidth="1"/>
    <col min="45" max="45" width="8.125" style="102" bestFit="1" customWidth="1"/>
    <col min="46" max="46" width="8.125" style="102" hidden="1" bestFit="1" customWidth="1"/>
    <col min="47" max="47" width="8.125" style="102" bestFit="1" customWidth="1"/>
    <col min="48" max="48" width="8.125" style="102" hidden="1" bestFit="1" customWidth="1"/>
    <col min="49" max="49" width="8.125" style="102" bestFit="1" customWidth="1"/>
    <col min="50" max="50" width="9" style="102" bestFit="1"/>
    <col min="51" max="16384" width="9" style="102"/>
  </cols>
  <sheetData>
    <row r="1" spans="1:62" ht="22.5" x14ac:dyDescent="0.2">
      <c r="AW1" s="2" t="s">
        <v>0</v>
      </c>
    </row>
    <row r="2" spans="1:62" ht="22.5" x14ac:dyDescent="0.3">
      <c r="J2" s="103"/>
      <c r="K2" s="255"/>
      <c r="L2" s="255"/>
      <c r="M2" s="255"/>
      <c r="N2" s="255"/>
      <c r="O2" s="103"/>
      <c r="AW2" s="3" t="s">
        <v>1</v>
      </c>
    </row>
    <row r="3" spans="1:62" ht="18.75" x14ac:dyDescent="0.3">
      <c r="AW3" s="3"/>
    </row>
    <row r="4" spans="1:62" ht="18.75" x14ac:dyDescent="0.2">
      <c r="A4" s="256" t="s">
        <v>2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</row>
    <row r="5" spans="1:62" ht="18.75" x14ac:dyDescent="0.2">
      <c r="A5" s="256" t="s">
        <v>184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</row>
    <row r="6" spans="1:62" ht="21.75" x14ac:dyDescent="0.3">
      <c r="A6" s="257" t="s">
        <v>185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</row>
    <row r="7" spans="1:62" ht="15.75" customHeight="1" x14ac:dyDescent="0.2"/>
    <row r="8" spans="1:62" ht="21.75" customHeight="1" x14ac:dyDescent="0.2">
      <c r="A8" s="196" t="s">
        <v>186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</row>
    <row r="9" spans="1:62" ht="15.75" customHeight="1" x14ac:dyDescent="0.2">
      <c r="A9" s="197" t="s">
        <v>5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</row>
    <row r="10" spans="1:62" ht="15.75" customHeight="1" x14ac:dyDescent="0.3">
      <c r="A10" s="253"/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</row>
    <row r="11" spans="1:62" s="104" customFormat="1" ht="33.75" customHeight="1" x14ac:dyDescent="0.25">
      <c r="A11" s="225" t="s">
        <v>6</v>
      </c>
      <c r="B11" s="225" t="s">
        <v>56</v>
      </c>
      <c r="C11" s="225" t="s">
        <v>187</v>
      </c>
      <c r="D11" s="225" t="s">
        <v>188</v>
      </c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54"/>
      <c r="Q11" s="225"/>
      <c r="R11" s="225"/>
      <c r="S11" s="225"/>
      <c r="T11" s="225"/>
      <c r="U11" s="254"/>
      <c r="V11" s="225"/>
      <c r="W11" s="225"/>
      <c r="X11" s="225"/>
      <c r="Y11" s="225"/>
      <c r="Z11" s="254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</row>
    <row r="12" spans="1:62" ht="176.25" customHeight="1" x14ac:dyDescent="0.2">
      <c r="A12" s="225"/>
      <c r="B12" s="225"/>
      <c r="C12" s="225"/>
      <c r="D12" s="225" t="s">
        <v>189</v>
      </c>
      <c r="E12" s="225"/>
      <c r="F12" s="225"/>
      <c r="G12" s="225"/>
      <c r="H12" s="225"/>
      <c r="I12" s="225"/>
      <c r="J12" s="225" t="s">
        <v>190</v>
      </c>
      <c r="K12" s="225"/>
      <c r="L12" s="225"/>
      <c r="M12" s="225"/>
      <c r="N12" s="225"/>
      <c r="O12" s="225"/>
      <c r="P12" s="225" t="s">
        <v>191</v>
      </c>
      <c r="Q12" s="225"/>
      <c r="R12" s="225"/>
      <c r="S12" s="225"/>
      <c r="T12" s="225"/>
      <c r="U12" s="225"/>
      <c r="V12" s="225" t="s">
        <v>192</v>
      </c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 t="s">
        <v>193</v>
      </c>
      <c r="AH12" s="225"/>
      <c r="AI12" s="225"/>
      <c r="AJ12" s="225"/>
      <c r="AK12" s="225"/>
      <c r="AL12" s="225"/>
      <c r="AM12" s="225" t="s">
        <v>194</v>
      </c>
      <c r="AN12" s="225"/>
      <c r="AO12" s="225"/>
      <c r="AP12" s="225"/>
      <c r="AQ12" s="225"/>
      <c r="AR12" s="225"/>
      <c r="AS12" s="225" t="s">
        <v>195</v>
      </c>
      <c r="AT12" s="225"/>
      <c r="AU12" s="225"/>
      <c r="AV12" s="225"/>
      <c r="AW12" s="225"/>
    </row>
    <row r="13" spans="1:62" s="105" customFormat="1" ht="197.25" customHeight="1" x14ac:dyDescent="0.2">
      <c r="A13" s="225"/>
      <c r="B13" s="225"/>
      <c r="C13" s="225"/>
      <c r="D13" s="251" t="s">
        <v>196</v>
      </c>
      <c r="E13" s="251"/>
      <c r="F13" s="251" t="s">
        <v>197</v>
      </c>
      <c r="G13" s="251"/>
      <c r="H13" s="251" t="s">
        <v>198</v>
      </c>
      <c r="I13" s="251"/>
      <c r="J13" s="251" t="s">
        <v>197</v>
      </c>
      <c r="K13" s="251"/>
      <c r="L13" s="251" t="s">
        <v>197</v>
      </c>
      <c r="M13" s="251"/>
      <c r="N13" s="251" t="s">
        <v>198</v>
      </c>
      <c r="O13" s="251"/>
      <c r="P13" s="251" t="s">
        <v>197</v>
      </c>
      <c r="Q13" s="251"/>
      <c r="R13" s="251" t="s">
        <v>197</v>
      </c>
      <c r="S13" s="251"/>
      <c r="T13" s="251" t="s">
        <v>198</v>
      </c>
      <c r="U13" s="251"/>
      <c r="V13" s="251" t="s">
        <v>197</v>
      </c>
      <c r="W13" s="251"/>
      <c r="X13" s="251" t="s">
        <v>197</v>
      </c>
      <c r="Y13" s="251"/>
      <c r="Z13" s="107">
        <v>42675</v>
      </c>
      <c r="AA13" s="107">
        <v>43040</v>
      </c>
      <c r="AB13" s="107">
        <v>43405</v>
      </c>
      <c r="AC13" s="107">
        <v>43770</v>
      </c>
      <c r="AD13" s="107">
        <v>44136</v>
      </c>
      <c r="AE13" s="251" t="s">
        <v>198</v>
      </c>
      <c r="AF13" s="251"/>
      <c r="AG13" s="251" t="s">
        <v>197</v>
      </c>
      <c r="AH13" s="251"/>
      <c r="AI13" s="251" t="s">
        <v>197</v>
      </c>
      <c r="AJ13" s="251"/>
      <c r="AK13" s="251" t="s">
        <v>198</v>
      </c>
      <c r="AL13" s="251"/>
      <c r="AM13" s="251" t="s">
        <v>197</v>
      </c>
      <c r="AN13" s="251"/>
      <c r="AO13" s="251" t="s">
        <v>197</v>
      </c>
      <c r="AP13" s="251"/>
      <c r="AQ13" s="251" t="s">
        <v>198</v>
      </c>
      <c r="AR13" s="251"/>
      <c r="AS13" s="251" t="s">
        <v>197</v>
      </c>
      <c r="AT13" s="251"/>
      <c r="AU13" s="251" t="s">
        <v>197</v>
      </c>
      <c r="AV13" s="251"/>
      <c r="AW13" s="106" t="s">
        <v>198</v>
      </c>
    </row>
    <row r="14" spans="1:62" s="108" customFormat="1" ht="15.75" x14ac:dyDescent="0.25">
      <c r="A14" s="109">
        <v>1</v>
      </c>
      <c r="B14" s="110">
        <v>2</v>
      </c>
      <c r="C14" s="109">
        <v>3</v>
      </c>
      <c r="D14" s="111" t="s">
        <v>199</v>
      </c>
      <c r="E14" s="111" t="s">
        <v>200</v>
      </c>
      <c r="F14" s="111" t="s">
        <v>200</v>
      </c>
      <c r="G14" s="111" t="s">
        <v>201</v>
      </c>
      <c r="H14" s="111" t="s">
        <v>202</v>
      </c>
      <c r="I14" s="111" t="s">
        <v>202</v>
      </c>
      <c r="J14" s="111" t="s">
        <v>203</v>
      </c>
      <c r="K14" s="111" t="s">
        <v>204</v>
      </c>
      <c r="L14" s="111" t="s">
        <v>204</v>
      </c>
      <c r="M14" s="111" t="s">
        <v>205</v>
      </c>
      <c r="N14" s="111" t="s">
        <v>206</v>
      </c>
      <c r="O14" s="111" t="s">
        <v>206</v>
      </c>
      <c r="P14" s="111" t="s">
        <v>207</v>
      </c>
      <c r="Q14" s="111" t="s">
        <v>208</v>
      </c>
      <c r="R14" s="111" t="s">
        <v>208</v>
      </c>
      <c r="S14" s="111" t="s">
        <v>209</v>
      </c>
      <c r="T14" s="111" t="s">
        <v>210</v>
      </c>
      <c r="U14" s="111" t="s">
        <v>210</v>
      </c>
      <c r="V14" s="111" t="s">
        <v>211</v>
      </c>
      <c r="W14" s="111" t="s">
        <v>212</v>
      </c>
      <c r="X14" s="111" t="s">
        <v>212</v>
      </c>
      <c r="Y14" s="111" t="s">
        <v>213</v>
      </c>
      <c r="Z14" s="111"/>
      <c r="AA14" s="111"/>
      <c r="AB14" s="111"/>
      <c r="AC14" s="111"/>
      <c r="AD14" s="111"/>
      <c r="AE14" s="111" t="s">
        <v>214</v>
      </c>
      <c r="AF14" s="111" t="s">
        <v>214</v>
      </c>
      <c r="AG14" s="111" t="s">
        <v>215</v>
      </c>
      <c r="AH14" s="111" t="s">
        <v>216</v>
      </c>
      <c r="AI14" s="111" t="s">
        <v>216</v>
      </c>
      <c r="AJ14" s="111" t="s">
        <v>217</v>
      </c>
      <c r="AK14" s="111" t="s">
        <v>218</v>
      </c>
      <c r="AL14" s="111" t="s">
        <v>218</v>
      </c>
      <c r="AM14" s="111" t="s">
        <v>219</v>
      </c>
      <c r="AN14" s="111" t="s">
        <v>220</v>
      </c>
      <c r="AO14" s="111" t="s">
        <v>220</v>
      </c>
      <c r="AP14" s="111" t="s">
        <v>221</v>
      </c>
      <c r="AQ14" s="111" t="s">
        <v>222</v>
      </c>
      <c r="AR14" s="111" t="s">
        <v>222</v>
      </c>
      <c r="AS14" s="111" t="s">
        <v>223</v>
      </c>
      <c r="AT14" s="111" t="s">
        <v>224</v>
      </c>
      <c r="AU14" s="111" t="s">
        <v>224</v>
      </c>
      <c r="AV14" s="111" t="s">
        <v>225</v>
      </c>
      <c r="AW14" s="111" t="s">
        <v>226</v>
      </c>
    </row>
    <row r="15" spans="1:62" s="108" customFormat="1" ht="15.75" x14ac:dyDescent="0.25">
      <c r="A15" s="112"/>
      <c r="B15" s="113"/>
      <c r="C15" s="110"/>
      <c r="D15" s="110"/>
      <c r="E15" s="109"/>
      <c r="F15" s="109"/>
      <c r="G15" s="109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</row>
    <row r="17" spans="1:49" ht="18" customHeight="1" x14ac:dyDescent="0.2">
      <c r="A17" s="252" t="s">
        <v>227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</row>
    <row r="18" spans="1:49" ht="17.25" customHeight="1" x14ac:dyDescent="0.2">
      <c r="A18" s="252" t="s">
        <v>228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</row>
    <row r="19" spans="1:49" ht="15" customHeight="1" x14ac:dyDescent="0.2">
      <c r="A19" s="248" t="s">
        <v>229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</row>
    <row r="20" spans="1:49" ht="38.25" customHeight="1" x14ac:dyDescent="0.2">
      <c r="A20" s="249" t="s">
        <v>230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</row>
    <row r="21" spans="1:49" ht="17.25" customHeight="1" x14ac:dyDescent="0.2">
      <c r="A21" s="250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</row>
  </sheetData>
  <mergeCells count="44">
    <mergeCell ref="K2:L2"/>
    <mergeCell ref="M2:N2"/>
    <mergeCell ref="A4:AW4"/>
    <mergeCell ref="A5:AW5"/>
    <mergeCell ref="A6:AW6"/>
    <mergeCell ref="A8:AW8"/>
    <mergeCell ref="A9:AW9"/>
    <mergeCell ref="A10:AW10"/>
    <mergeCell ref="A11:A13"/>
    <mergeCell ref="B11:B13"/>
    <mergeCell ref="C11:C13"/>
    <mergeCell ref="D11:AW11"/>
    <mergeCell ref="D12:I12"/>
    <mergeCell ref="J12:O12"/>
    <mergeCell ref="P12:U12"/>
    <mergeCell ref="V12:AF12"/>
    <mergeCell ref="AG12:AL12"/>
    <mergeCell ref="AM12:AR12"/>
    <mergeCell ref="AS12:AW12"/>
    <mergeCell ref="D13:E13"/>
    <mergeCell ref="F13:G13"/>
    <mergeCell ref="X13:Y13"/>
    <mergeCell ref="AE13:AF13"/>
    <mergeCell ref="H13:I13"/>
    <mergeCell ref="J13:K13"/>
    <mergeCell ref="L13:M13"/>
    <mergeCell ref="N13:O13"/>
    <mergeCell ref="P13:Q13"/>
    <mergeCell ref="A19:AW19"/>
    <mergeCell ref="A20:AW20"/>
    <mergeCell ref="A21:AW21"/>
    <mergeCell ref="AQ13:AR13"/>
    <mergeCell ref="AS13:AT13"/>
    <mergeCell ref="AU13:AV13"/>
    <mergeCell ref="A17:AW17"/>
    <mergeCell ref="A18:AW18"/>
    <mergeCell ref="AG13:AH13"/>
    <mergeCell ref="AI13:AJ13"/>
    <mergeCell ref="AK13:AL13"/>
    <mergeCell ref="AM13:AN13"/>
    <mergeCell ref="AO13:AP13"/>
    <mergeCell ref="R13:S13"/>
    <mergeCell ref="T13:U13"/>
    <mergeCell ref="V13:W13"/>
  </mergeCells>
  <pageMargins left="0.70866141732283472" right="0.70866141732283472" top="0.74803149606299213" bottom="0.74803149606299213" header="0.31496062992125984" footer="0.31496062992125984"/>
  <pageSetup paperSize="8" scale="13" orientation="landscape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P32"/>
  <sheetViews>
    <sheetView zoomScale="90" workbookViewId="0">
      <selection activeCell="E23" sqref="E23"/>
    </sheetView>
  </sheetViews>
  <sheetFormatPr defaultRowHeight="15.75" x14ac:dyDescent="0.25"/>
  <cols>
    <col min="1" max="1" width="11.625" style="1" bestFit="1" customWidth="1"/>
    <col min="2" max="2" width="60.75" style="1" bestFit="1" customWidth="1"/>
    <col min="3" max="3" width="13.875" style="1" bestFit="1" customWidth="1"/>
    <col min="4" max="4" width="18" style="1" bestFit="1" customWidth="1"/>
    <col min="5" max="5" width="6.125" style="1" bestFit="1" customWidth="1"/>
    <col min="6" max="10" width="6" style="1" bestFit="1" customWidth="1"/>
    <col min="11" max="11" width="18" style="1" bestFit="1" customWidth="1"/>
    <col min="12" max="17" width="6" style="1" bestFit="1" customWidth="1"/>
    <col min="18" max="18" width="18" style="1" bestFit="1" customWidth="1"/>
    <col min="19" max="24" width="6" style="1" bestFit="1" customWidth="1"/>
    <col min="25" max="25" width="18" style="1" bestFit="1" customWidth="1"/>
    <col min="26" max="31" width="6" style="1" bestFit="1" customWidth="1"/>
    <col min="32" max="32" width="18" style="1" bestFit="1" customWidth="1"/>
    <col min="33" max="38" width="6" style="1" bestFit="1" customWidth="1"/>
    <col min="39" max="39" width="3.5" style="1" bestFit="1" customWidth="1"/>
    <col min="40" max="40" width="5.75" style="1" bestFit="1" customWidth="1"/>
    <col min="41" max="41" width="16.125" style="1" bestFit="1" customWidth="1"/>
    <col min="42" max="42" width="21.25" style="1" bestFit="1" customWidth="1"/>
    <col min="43" max="43" width="12.625" style="1" bestFit="1" customWidth="1"/>
    <col min="44" max="44" width="22.375" style="1" bestFit="1" customWidth="1"/>
    <col min="45" max="45" width="10.875" style="1" bestFit="1" customWidth="1"/>
    <col min="46" max="46" width="17.375" style="1" bestFit="1" customWidth="1"/>
    <col min="47" max="48" width="4.125" style="1" bestFit="1" customWidth="1"/>
    <col min="49" max="49" width="3.75" style="1" bestFit="1" customWidth="1"/>
    <col min="50" max="50" width="3.875" style="1" bestFit="1" customWidth="1"/>
    <col min="51" max="51" width="4.5" style="1" bestFit="1" customWidth="1"/>
    <col min="52" max="52" width="5" style="1" bestFit="1" customWidth="1"/>
    <col min="53" max="53" width="5.5" style="1" bestFit="1" customWidth="1"/>
    <col min="54" max="54" width="5.75" style="1" bestFit="1" customWidth="1"/>
    <col min="55" max="55" width="5.5" style="1" bestFit="1" customWidth="1"/>
    <col min="56" max="57" width="5" style="1" bestFit="1" customWidth="1"/>
    <col min="58" max="58" width="12.875" style="1" bestFit="1" customWidth="1"/>
    <col min="59" max="68" width="5" style="1" bestFit="1" customWidth="1"/>
    <col min="69" max="69" width="9" style="1" bestFit="1"/>
    <col min="70" max="16384" width="9" style="1"/>
  </cols>
  <sheetData>
    <row r="1" spans="1:67" ht="22.5" x14ac:dyDescent="0.25">
      <c r="AL1" s="2" t="s">
        <v>0</v>
      </c>
    </row>
    <row r="2" spans="1:67" ht="22.5" x14ac:dyDescent="0.3">
      <c r="AL2" s="3" t="s">
        <v>1</v>
      </c>
    </row>
    <row r="3" spans="1:67" ht="18.75" x14ac:dyDescent="0.3">
      <c r="AL3" s="3"/>
    </row>
    <row r="4" spans="1:67" ht="18.75" x14ac:dyDescent="0.3">
      <c r="A4" s="259" t="s">
        <v>231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</row>
    <row r="5" spans="1:67" ht="21.75" x14ac:dyDescent="0.3">
      <c r="A5" s="257" t="s">
        <v>232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</row>
    <row r="6" spans="1:67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67" ht="18.75" x14ac:dyDescent="0.25">
      <c r="A7" s="196" t="s">
        <v>233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</row>
    <row r="8" spans="1:67" x14ac:dyDescent="0.25">
      <c r="A8" s="197" t="s">
        <v>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 x14ac:dyDescent="0.25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50"/>
      <c r="AN9" s="50"/>
      <c r="AO9" s="50"/>
      <c r="AP9" s="50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</row>
    <row r="10" spans="1:67" ht="19.5" customHeight="1" x14ac:dyDescent="0.25">
      <c r="A10" s="216" t="s">
        <v>6</v>
      </c>
      <c r="B10" s="219" t="s">
        <v>56</v>
      </c>
      <c r="C10" s="219" t="s">
        <v>187</v>
      </c>
      <c r="D10" s="220" t="s">
        <v>234</v>
      </c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</row>
    <row r="11" spans="1:67" ht="43.5" customHeight="1" x14ac:dyDescent="0.25">
      <c r="A11" s="218"/>
      <c r="B11" s="219"/>
      <c r="C11" s="219"/>
      <c r="D11" s="220" t="s">
        <v>235</v>
      </c>
      <c r="E11" s="220"/>
      <c r="F11" s="220"/>
      <c r="G11" s="220"/>
      <c r="H11" s="220"/>
      <c r="I11" s="220"/>
      <c r="J11" s="220"/>
      <c r="K11" s="219" t="s">
        <v>236</v>
      </c>
      <c r="L11" s="220"/>
      <c r="M11" s="220"/>
      <c r="N11" s="220"/>
      <c r="O11" s="220"/>
      <c r="P11" s="220"/>
      <c r="Q11" s="220"/>
      <c r="R11" s="220" t="s">
        <v>237</v>
      </c>
      <c r="S11" s="220"/>
      <c r="T11" s="220"/>
      <c r="U11" s="220"/>
      <c r="V11" s="220"/>
      <c r="W11" s="220"/>
      <c r="X11" s="220"/>
      <c r="Y11" s="220" t="s">
        <v>238</v>
      </c>
      <c r="Z11" s="220"/>
      <c r="AA11" s="220"/>
      <c r="AB11" s="220"/>
      <c r="AC11" s="220"/>
      <c r="AD11" s="220"/>
      <c r="AE11" s="220"/>
      <c r="AF11" s="219" t="s">
        <v>239</v>
      </c>
      <c r="AG11" s="219"/>
      <c r="AH11" s="219"/>
      <c r="AI11" s="219"/>
      <c r="AJ11" s="219"/>
      <c r="AK11" s="219"/>
      <c r="AL11" s="219"/>
    </row>
    <row r="12" spans="1:67" ht="43.5" customHeight="1" x14ac:dyDescent="0.25">
      <c r="A12" s="218"/>
      <c r="B12" s="219"/>
      <c r="C12" s="219"/>
      <c r="D12" s="51" t="s">
        <v>84</v>
      </c>
      <c r="E12" s="220" t="s">
        <v>85</v>
      </c>
      <c r="F12" s="220"/>
      <c r="G12" s="220"/>
      <c r="H12" s="220"/>
      <c r="I12" s="220"/>
      <c r="J12" s="220"/>
      <c r="K12" s="51" t="s">
        <v>84</v>
      </c>
      <c r="L12" s="220" t="s">
        <v>85</v>
      </c>
      <c r="M12" s="220"/>
      <c r="N12" s="220"/>
      <c r="O12" s="220"/>
      <c r="P12" s="220"/>
      <c r="Q12" s="220"/>
      <c r="R12" s="51" t="s">
        <v>84</v>
      </c>
      <c r="S12" s="220" t="s">
        <v>85</v>
      </c>
      <c r="T12" s="220"/>
      <c r="U12" s="220"/>
      <c r="V12" s="220"/>
      <c r="W12" s="220"/>
      <c r="X12" s="220"/>
      <c r="Y12" s="51" t="s">
        <v>84</v>
      </c>
      <c r="Z12" s="220" t="s">
        <v>85</v>
      </c>
      <c r="AA12" s="220"/>
      <c r="AB12" s="220"/>
      <c r="AC12" s="220"/>
      <c r="AD12" s="220"/>
      <c r="AE12" s="220"/>
      <c r="AF12" s="51" t="s">
        <v>84</v>
      </c>
      <c r="AG12" s="220" t="s">
        <v>85</v>
      </c>
      <c r="AH12" s="220"/>
      <c r="AI12" s="220"/>
      <c r="AJ12" s="220"/>
      <c r="AK12" s="220"/>
      <c r="AL12" s="220"/>
    </row>
    <row r="13" spans="1:67" ht="87.75" customHeight="1" x14ac:dyDescent="0.25">
      <c r="A13" s="217"/>
      <c r="B13" s="219"/>
      <c r="C13" s="219"/>
      <c r="D13" s="12" t="s">
        <v>86</v>
      </c>
      <c r="E13" s="12" t="s">
        <v>86</v>
      </c>
      <c r="F13" s="54" t="s">
        <v>103</v>
      </c>
      <c r="G13" s="54" t="s">
        <v>104</v>
      </c>
      <c r="H13" s="54" t="s">
        <v>240</v>
      </c>
      <c r="I13" s="54" t="s">
        <v>108</v>
      </c>
      <c r="J13" s="54" t="s">
        <v>109</v>
      </c>
      <c r="K13" s="12" t="s">
        <v>86</v>
      </c>
      <c r="L13" s="12" t="s">
        <v>86</v>
      </c>
      <c r="M13" s="54" t="s">
        <v>103</v>
      </c>
      <c r="N13" s="54" t="s">
        <v>104</v>
      </c>
      <c r="O13" s="54" t="s">
        <v>240</v>
      </c>
      <c r="P13" s="54" t="s">
        <v>108</v>
      </c>
      <c r="Q13" s="54" t="s">
        <v>109</v>
      </c>
      <c r="R13" s="12" t="s">
        <v>86</v>
      </c>
      <c r="S13" s="12" t="s">
        <v>86</v>
      </c>
      <c r="T13" s="54" t="s">
        <v>103</v>
      </c>
      <c r="U13" s="54" t="s">
        <v>104</v>
      </c>
      <c r="V13" s="54" t="s">
        <v>240</v>
      </c>
      <c r="W13" s="54" t="s">
        <v>108</v>
      </c>
      <c r="X13" s="54" t="s">
        <v>109</v>
      </c>
      <c r="Y13" s="12" t="s">
        <v>86</v>
      </c>
      <c r="Z13" s="12" t="s">
        <v>86</v>
      </c>
      <c r="AA13" s="54" t="s">
        <v>103</v>
      </c>
      <c r="AB13" s="54" t="s">
        <v>104</v>
      </c>
      <c r="AC13" s="54" t="s">
        <v>240</v>
      </c>
      <c r="AD13" s="54" t="s">
        <v>108</v>
      </c>
      <c r="AE13" s="54" t="s">
        <v>109</v>
      </c>
      <c r="AF13" s="12" t="s">
        <v>86</v>
      </c>
      <c r="AG13" s="12" t="s">
        <v>86</v>
      </c>
      <c r="AH13" s="54" t="s">
        <v>103</v>
      </c>
      <c r="AI13" s="54" t="s">
        <v>104</v>
      </c>
      <c r="AJ13" s="54" t="s">
        <v>240</v>
      </c>
      <c r="AK13" s="54" t="s">
        <v>108</v>
      </c>
      <c r="AL13" s="54" t="s">
        <v>109</v>
      </c>
    </row>
    <row r="14" spans="1:67" x14ac:dyDescent="0.25">
      <c r="A14" s="53">
        <v>1</v>
      </c>
      <c r="B14" s="53">
        <v>2</v>
      </c>
      <c r="C14" s="53">
        <v>3</v>
      </c>
      <c r="D14" s="62" t="s">
        <v>241</v>
      </c>
      <c r="E14" s="62" t="s">
        <v>242</v>
      </c>
      <c r="F14" s="62" t="s">
        <v>243</v>
      </c>
      <c r="G14" s="62" t="s">
        <v>244</v>
      </c>
      <c r="H14" s="62" t="s">
        <v>245</v>
      </c>
      <c r="I14" s="62" t="s">
        <v>246</v>
      </c>
      <c r="J14" s="62" t="s">
        <v>247</v>
      </c>
      <c r="K14" s="62" t="s">
        <v>248</v>
      </c>
      <c r="L14" s="62" t="s">
        <v>249</v>
      </c>
      <c r="M14" s="62" t="s">
        <v>250</v>
      </c>
      <c r="N14" s="62" t="s">
        <v>251</v>
      </c>
      <c r="O14" s="62" t="s">
        <v>252</v>
      </c>
      <c r="P14" s="62" t="s">
        <v>253</v>
      </c>
      <c r="Q14" s="62" t="s">
        <v>254</v>
      </c>
      <c r="R14" s="62" t="s">
        <v>255</v>
      </c>
      <c r="S14" s="62" t="s">
        <v>256</v>
      </c>
      <c r="T14" s="62" t="s">
        <v>257</v>
      </c>
      <c r="U14" s="62" t="s">
        <v>258</v>
      </c>
      <c r="V14" s="62" t="s">
        <v>259</v>
      </c>
      <c r="W14" s="62" t="s">
        <v>260</v>
      </c>
      <c r="X14" s="62" t="s">
        <v>261</v>
      </c>
      <c r="Y14" s="62" t="s">
        <v>262</v>
      </c>
      <c r="Z14" s="62" t="s">
        <v>263</v>
      </c>
      <c r="AA14" s="62" t="s">
        <v>264</v>
      </c>
      <c r="AB14" s="62" t="s">
        <v>265</v>
      </c>
      <c r="AC14" s="62" t="s">
        <v>266</v>
      </c>
      <c r="AD14" s="62" t="s">
        <v>267</v>
      </c>
      <c r="AE14" s="62" t="s">
        <v>268</v>
      </c>
      <c r="AF14" s="62" t="s">
        <v>269</v>
      </c>
      <c r="AG14" s="62" t="s">
        <v>270</v>
      </c>
    </row>
    <row r="15" spans="1:67" x14ac:dyDescent="0.25">
      <c r="A15" s="11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</row>
    <row r="17" spans="1:68" ht="22.5" customHeight="1" x14ac:dyDescent="0.25">
      <c r="A17" s="192" t="s">
        <v>52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</row>
    <row r="18" spans="1:68" ht="21.75" customHeight="1" x14ac:dyDescent="0.25">
      <c r="A18" s="192" t="s">
        <v>53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</row>
    <row r="19" spans="1:68" ht="18.75" x14ac:dyDescent="0.25">
      <c r="A19" s="258" t="s">
        <v>271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</row>
    <row r="20" spans="1:68" ht="47.25" customHeight="1" x14ac:dyDescent="0.25">
      <c r="A20" s="233" t="s">
        <v>110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</row>
    <row r="21" spans="1:68" ht="23.25" customHeight="1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33"/>
      <c r="AN21" s="33"/>
      <c r="AO21" s="33"/>
      <c r="AP21" s="33"/>
      <c r="AQ21" s="33"/>
      <c r="AR21" s="33"/>
    </row>
    <row r="32" spans="1:68" x14ac:dyDescent="0.25">
      <c r="AJ32" s="1" t="s">
        <v>272</v>
      </c>
    </row>
  </sheetData>
  <mergeCells count="24">
    <mergeCell ref="A4:AL4"/>
    <mergeCell ref="A5:AL5"/>
    <mergeCell ref="A7:AL7"/>
    <mergeCell ref="A8:AL8"/>
    <mergeCell ref="A9:AL9"/>
    <mergeCell ref="A10:A13"/>
    <mergeCell ref="B10:B13"/>
    <mergeCell ref="C10:C13"/>
    <mergeCell ref="D10:AL10"/>
    <mergeCell ref="D11:J11"/>
    <mergeCell ref="K11:Q11"/>
    <mergeCell ref="R11:X11"/>
    <mergeCell ref="Y11:AE11"/>
    <mergeCell ref="AF11:AL11"/>
    <mergeCell ref="E12:J12"/>
    <mergeCell ref="L12:Q12"/>
    <mergeCell ref="S12:X12"/>
    <mergeCell ref="Z12:AE12"/>
    <mergeCell ref="AG12:AL12"/>
    <mergeCell ref="A17:AL17"/>
    <mergeCell ref="A18:AL18"/>
    <mergeCell ref="A19:AL19"/>
    <mergeCell ref="A20:AL20"/>
    <mergeCell ref="A21:AL21"/>
  </mergeCells>
  <pageMargins left="0.70866141732283472" right="0.70866141732283472" top="0.74803149606299213" bottom="0.74803149606299213" header="0.31496062992125984" footer="0.31496062992125984"/>
  <pageSetup paperSize="8" scale="40" orientation="landscape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P24"/>
  <sheetViews>
    <sheetView zoomScale="90" workbookViewId="0">
      <selection activeCell="A19" sqref="A19:U19"/>
    </sheetView>
  </sheetViews>
  <sheetFormatPr defaultRowHeight="15.75" x14ac:dyDescent="0.25"/>
  <cols>
    <col min="1" max="1" width="12" style="1" bestFit="1" customWidth="1"/>
    <col min="2" max="2" width="60.75" style="1" bestFit="1" customWidth="1"/>
    <col min="3" max="3" width="13.875" style="1" bestFit="1" customWidth="1"/>
    <col min="4" max="4" width="7.25" style="1" bestFit="1" customWidth="1"/>
    <col min="5" max="21" width="6" style="1" bestFit="1" customWidth="1"/>
    <col min="22" max="22" width="9" style="1" bestFit="1"/>
    <col min="23" max="16384" width="9" style="1"/>
  </cols>
  <sheetData>
    <row r="1" spans="1:68" ht="22.5" x14ac:dyDescent="0.25">
      <c r="U1" s="2" t="s">
        <v>0</v>
      </c>
    </row>
    <row r="2" spans="1:68" ht="22.5" x14ac:dyDescent="0.3">
      <c r="U2" s="3" t="s">
        <v>1</v>
      </c>
    </row>
    <row r="3" spans="1:68" ht="18.75" x14ac:dyDescent="0.3">
      <c r="U3" s="3"/>
    </row>
    <row r="4" spans="1:68" x14ac:dyDescent="0.25">
      <c r="A4" s="244" t="s">
        <v>111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</row>
    <row r="5" spans="1:68" ht="25.5" customHeight="1" x14ac:dyDescent="0.25">
      <c r="A5" s="245" t="s">
        <v>273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</row>
    <row r="6" spans="1:68" ht="17.25" customHeight="1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</row>
    <row r="7" spans="1:68" ht="18.75" x14ac:dyDescent="0.25">
      <c r="A7" s="196" t="s">
        <v>233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</row>
    <row r="8" spans="1:68" x14ac:dyDescent="0.25">
      <c r="A8" s="197" t="s">
        <v>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</row>
    <row r="9" spans="1:68" x14ac:dyDescent="0.25">
      <c r="J9" s="116"/>
      <c r="K9" s="116"/>
      <c r="L9" s="116"/>
      <c r="M9" s="116"/>
      <c r="N9" s="116"/>
      <c r="O9" s="116"/>
    </row>
    <row r="10" spans="1:68" ht="38.25" customHeight="1" x14ac:dyDescent="0.25">
      <c r="A10" s="219" t="s">
        <v>6</v>
      </c>
      <c r="B10" s="219" t="s">
        <v>56</v>
      </c>
      <c r="C10" s="219" t="s">
        <v>187</v>
      </c>
      <c r="D10" s="264" t="s">
        <v>274</v>
      </c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6"/>
    </row>
    <row r="11" spans="1:68" ht="15.75" customHeight="1" x14ac:dyDescent="0.25">
      <c r="A11" s="219"/>
      <c r="B11" s="219"/>
      <c r="C11" s="219"/>
      <c r="D11" s="220" t="s">
        <v>275</v>
      </c>
      <c r="E11" s="220"/>
      <c r="F11" s="220"/>
      <c r="G11" s="220"/>
      <c r="H11" s="220"/>
      <c r="I11" s="220"/>
      <c r="J11" s="220" t="s">
        <v>276</v>
      </c>
      <c r="K11" s="220"/>
      <c r="L11" s="220"/>
      <c r="M11" s="220"/>
      <c r="N11" s="220"/>
      <c r="O11" s="220"/>
      <c r="P11" s="219" t="s">
        <v>277</v>
      </c>
      <c r="Q11" s="220"/>
      <c r="R11" s="220"/>
      <c r="S11" s="220"/>
      <c r="T11" s="220"/>
      <c r="U11" s="220"/>
      <c r="Z11" s="33"/>
      <c r="AE11" s="33"/>
      <c r="AO11" s="260"/>
      <c r="AP11" s="260"/>
      <c r="AQ11" s="260"/>
      <c r="AR11" s="260"/>
      <c r="AS11" s="260"/>
      <c r="AT11" s="260"/>
      <c r="AU11" s="260"/>
      <c r="AV11" s="260"/>
      <c r="AW11" s="260"/>
      <c r="AX11" s="260"/>
      <c r="AY11" s="260"/>
      <c r="AZ11" s="260"/>
      <c r="BA11" s="260"/>
      <c r="BB11" s="260"/>
      <c r="BC11" s="260"/>
      <c r="BD11" s="260"/>
      <c r="BE11" s="260"/>
      <c r="BF11" s="260"/>
      <c r="BG11" s="260"/>
      <c r="BH11" s="260"/>
      <c r="BI11" s="260"/>
      <c r="BJ11" s="260"/>
      <c r="BK11" s="260"/>
      <c r="BL11" s="260"/>
      <c r="BM11" s="260"/>
      <c r="BN11" s="260"/>
      <c r="BO11" s="260"/>
      <c r="BP11" s="260"/>
    </row>
    <row r="12" spans="1:68" x14ac:dyDescent="0.25">
      <c r="A12" s="219"/>
      <c r="B12" s="219"/>
      <c r="C12" s="219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AO12" s="260"/>
      <c r="AP12" s="260"/>
      <c r="AQ12" s="260"/>
      <c r="AR12" s="260"/>
      <c r="AS12" s="260"/>
      <c r="AT12" s="260"/>
      <c r="AU12" s="260"/>
      <c r="AV12" s="260"/>
      <c r="AW12" s="260"/>
      <c r="AX12" s="260"/>
      <c r="AY12" s="260"/>
      <c r="AZ12" s="260"/>
      <c r="BA12" s="260"/>
      <c r="BB12" s="260"/>
      <c r="BC12" s="260"/>
      <c r="BD12" s="260"/>
      <c r="BE12" s="260"/>
      <c r="BF12" s="260"/>
      <c r="BG12" s="260"/>
      <c r="BH12" s="260"/>
      <c r="BI12" s="260"/>
      <c r="BJ12" s="260"/>
      <c r="BK12" s="260"/>
      <c r="BL12" s="260"/>
      <c r="BM12" s="260"/>
      <c r="BN12" s="260"/>
      <c r="BO12" s="260"/>
      <c r="BP12" s="260"/>
    </row>
    <row r="13" spans="1:68" ht="39" customHeight="1" x14ac:dyDescent="0.25">
      <c r="A13" s="219"/>
      <c r="B13" s="219"/>
      <c r="C13" s="219"/>
      <c r="D13" s="220" t="s">
        <v>120</v>
      </c>
      <c r="E13" s="220"/>
      <c r="F13" s="220"/>
      <c r="G13" s="220"/>
      <c r="H13" s="220"/>
      <c r="I13" s="220"/>
      <c r="J13" s="220" t="s">
        <v>120</v>
      </c>
      <c r="K13" s="220"/>
      <c r="L13" s="220"/>
      <c r="M13" s="220"/>
      <c r="N13" s="220"/>
      <c r="O13" s="220"/>
      <c r="P13" s="220" t="s">
        <v>120</v>
      </c>
      <c r="Q13" s="220"/>
      <c r="R13" s="220"/>
      <c r="S13" s="220"/>
      <c r="T13" s="220"/>
      <c r="U13" s="220"/>
      <c r="Z13" s="40"/>
      <c r="AA13" s="40"/>
      <c r="AB13" s="40"/>
      <c r="AC13" s="40"/>
      <c r="AD13" s="40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2"/>
      <c r="BK13" s="262"/>
      <c r="BL13" s="262"/>
      <c r="BM13" s="262"/>
      <c r="BN13" s="262"/>
      <c r="BO13" s="262"/>
      <c r="BP13" s="262"/>
    </row>
    <row r="14" spans="1:68" ht="39" customHeight="1" x14ac:dyDescent="0.25">
      <c r="A14" s="219"/>
      <c r="B14" s="263"/>
      <c r="C14" s="219"/>
      <c r="D14" s="54" t="s">
        <v>278</v>
      </c>
      <c r="E14" s="54" t="s">
        <v>103</v>
      </c>
      <c r="F14" s="54" t="s">
        <v>104</v>
      </c>
      <c r="G14" s="54" t="s">
        <v>240</v>
      </c>
      <c r="H14" s="54" t="s">
        <v>108</v>
      </c>
      <c r="I14" s="54" t="s">
        <v>109</v>
      </c>
      <c r="J14" s="54" t="s">
        <v>278</v>
      </c>
      <c r="K14" s="54" t="s">
        <v>103</v>
      </c>
      <c r="L14" s="54" t="s">
        <v>104</v>
      </c>
      <c r="M14" s="54" t="s">
        <v>240</v>
      </c>
      <c r="N14" s="54" t="s">
        <v>108</v>
      </c>
      <c r="O14" s="54" t="s">
        <v>109</v>
      </c>
      <c r="P14" s="54" t="s">
        <v>278</v>
      </c>
      <c r="Q14" s="54" t="s">
        <v>103</v>
      </c>
      <c r="R14" s="54" t="s">
        <v>104</v>
      </c>
      <c r="S14" s="54" t="s">
        <v>240</v>
      </c>
      <c r="T14" s="54" t="s">
        <v>108</v>
      </c>
      <c r="U14" s="54" t="s">
        <v>109</v>
      </c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4"/>
      <c r="BK14" s="74"/>
      <c r="BL14" s="74"/>
      <c r="BM14" s="74"/>
      <c r="BN14" s="74"/>
      <c r="BO14" s="74"/>
      <c r="BP14" s="74"/>
    </row>
    <row r="15" spans="1:68" x14ac:dyDescent="0.25">
      <c r="A15" s="53">
        <v>1</v>
      </c>
      <c r="B15" s="53">
        <v>2</v>
      </c>
      <c r="C15" s="53">
        <v>3</v>
      </c>
      <c r="D15" s="62" t="s">
        <v>241</v>
      </c>
      <c r="E15" s="62" t="s">
        <v>242</v>
      </c>
      <c r="F15" s="62" t="s">
        <v>243</v>
      </c>
      <c r="G15" s="62" t="s">
        <v>244</v>
      </c>
      <c r="H15" s="62" t="s">
        <v>245</v>
      </c>
      <c r="I15" s="62" t="s">
        <v>246</v>
      </c>
      <c r="J15" s="62" t="s">
        <v>248</v>
      </c>
      <c r="K15" s="62" t="s">
        <v>249</v>
      </c>
      <c r="L15" s="62" t="s">
        <v>250</v>
      </c>
      <c r="M15" s="62" t="s">
        <v>251</v>
      </c>
      <c r="N15" s="62" t="s">
        <v>252</v>
      </c>
      <c r="O15" s="62" t="s">
        <v>253</v>
      </c>
      <c r="P15" s="62" t="s">
        <v>255</v>
      </c>
      <c r="Q15" s="62" t="s">
        <v>256</v>
      </c>
      <c r="R15" s="62" t="s">
        <v>257</v>
      </c>
      <c r="S15" s="62" t="s">
        <v>258</v>
      </c>
      <c r="T15" s="62" t="s">
        <v>259</v>
      </c>
      <c r="U15" s="62" t="s">
        <v>260</v>
      </c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</row>
    <row r="16" spans="1:68" x14ac:dyDescent="0.25">
      <c r="A16" s="112"/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8" spans="1:43" ht="36" customHeight="1" x14ac:dyDescent="0.25">
      <c r="A18" s="192" t="s">
        <v>52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</row>
    <row r="19" spans="1:43" ht="42" customHeight="1" x14ac:dyDescent="0.25">
      <c r="A19" s="192" t="s">
        <v>53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</row>
    <row r="20" spans="1:43" ht="68.25" customHeight="1" x14ac:dyDescent="0.25">
      <c r="A20" s="204" t="s">
        <v>73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43" ht="33.75" customHeight="1" x14ac:dyDescent="0.25">
      <c r="A21" s="204" t="s">
        <v>74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</row>
    <row r="22" spans="1:43" ht="35.25" customHeight="1" x14ac:dyDescent="0.25">
      <c r="A22" s="204" t="s">
        <v>279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43" ht="18" customHeight="1" x14ac:dyDescent="0.25">
      <c r="A23" s="204" t="s">
        <v>280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</row>
    <row r="24" spans="1:43" ht="60.75" customHeight="1" x14ac:dyDescent="0.25">
      <c r="A24" s="233" t="s">
        <v>110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</row>
  </sheetData>
  <mergeCells count="29">
    <mergeCell ref="A4:U4"/>
    <mergeCell ref="A5:U5"/>
    <mergeCell ref="A7:U7"/>
    <mergeCell ref="A8:U8"/>
    <mergeCell ref="A10:A14"/>
    <mergeCell ref="B10:B14"/>
    <mergeCell ref="C10:C14"/>
    <mergeCell ref="D10:U10"/>
    <mergeCell ref="D11:I12"/>
    <mergeCell ref="J11:O12"/>
    <mergeCell ref="P11:U12"/>
    <mergeCell ref="AO11:AU12"/>
    <mergeCell ref="AV11:BB12"/>
    <mergeCell ref="BC11:BI12"/>
    <mergeCell ref="BJ11:BP12"/>
    <mergeCell ref="D13:I13"/>
    <mergeCell ref="J13:O13"/>
    <mergeCell ref="P13:U13"/>
    <mergeCell ref="AO13:AU13"/>
    <mergeCell ref="AV13:BB13"/>
    <mergeCell ref="BC13:BI13"/>
    <mergeCell ref="BJ13:BP13"/>
    <mergeCell ref="A23:U23"/>
    <mergeCell ref="A24:U24"/>
    <mergeCell ref="A18:U18"/>
    <mergeCell ref="A19:U19"/>
    <mergeCell ref="A20:U20"/>
    <mergeCell ref="A21:U21"/>
    <mergeCell ref="A22:U22"/>
  </mergeCells>
  <pageMargins left="0.70866141732283472" right="0.70866141732283472" top="0.74803149606299213" bottom="0.74803149606299213" header="0.31496062992125984" footer="0.31496062992125984"/>
  <pageSetup paperSize="9" scale="34" orientation="landscape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'3'!Print_Titles</vt:lpstr>
      <vt:lpstr>'Приложение 1'!Print_Titles</vt:lpstr>
      <vt:lpstr>'Приложение 2'!Print_Titles</vt:lpstr>
      <vt:lpstr>'Приложение 3'!Print_Titles</vt:lpstr>
      <vt:lpstr>'Приложение 4'!Print_Titles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Андрей Н. Шевкаленко</cp:lastModifiedBy>
  <cp:revision>2</cp:revision>
  <cp:lastPrinted>2024-09-02T11:23:55Z</cp:lastPrinted>
  <dcterms:created xsi:type="dcterms:W3CDTF">2009-07-27T10:10:26Z</dcterms:created>
  <dcterms:modified xsi:type="dcterms:W3CDTF">2024-09-02T14:01:42Z</dcterms:modified>
</cp:coreProperties>
</file>